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4\1-чорак 2024й\"/>
    </mc:Choice>
  </mc:AlternateContent>
  <xr:revisionPtr revIDLastSave="0" documentId="13_ncr:1_{B3DA0E08-468B-445E-A773-4577E3E30803}" xr6:coauthVersionLast="44" xr6:coauthVersionMax="44" xr10:uidLastSave="{00000000-0000-0000-0000-000000000000}"/>
  <bookViews>
    <workbookView xWindow="-120" yWindow="-120" windowWidth="29040" windowHeight="15840" tabRatio="86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ГТК" sheetId="23" state="hidden" r:id="rId8"/>
  </sheets>
  <externalReferences>
    <externalReference r:id="rId9"/>
    <externalReference r:id="rId10"/>
  </externalReferences>
  <definedNames>
    <definedName name="_xlnm._FilterDatabase" localSheetId="3" hidden="1">'4-илова '!$A$4:$Y$11</definedName>
    <definedName name="_xlnm._FilterDatabase" localSheetId="4" hidden="1">'5-илова'!$A$5:$T$34</definedName>
    <definedName name="_xlnm._FilterDatabase" localSheetId="5" hidden="1">'6-илова '!$A$5:$M$10</definedName>
    <definedName name="ChapterCode">#REF!</definedName>
    <definedName name="CurrencyCourse">#REF!</definedName>
    <definedName name="FinancingLevel">#REF!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#REF!</definedName>
    <definedName name="ImportRowPage1Total">#REF!</definedName>
    <definedName name="ImportRowPage2">[2]КРЕДИТОРСКАЯ!#REF!</definedName>
    <definedName name="ImportRowPage2Total">[2]КРЕДИТОРСКАЯ!#REF!</definedName>
    <definedName name="ImportRowRest">#REF!</definedName>
    <definedName name="ImportRowTotal">#REF!</definedName>
    <definedName name="ImportRowTotalAct">'[1]Фактические расходы'!#REF!</definedName>
    <definedName name="OnDate">#REF!</definedName>
    <definedName name="Organization">#REF!</definedName>
    <definedName name="Period">#REF!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4">'5-илова'!$A$1:$M$34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9" l="1"/>
  <c r="F12" i="9"/>
  <c r="E12" i="9"/>
  <c r="O33" i="7" l="1"/>
  <c r="P32" i="7"/>
  <c r="P33" i="7" s="1"/>
  <c r="Q32" i="7"/>
  <c r="Q33" i="7" s="1"/>
  <c r="R32" i="7"/>
  <c r="R33" i="7" s="1"/>
  <c r="P31" i="7"/>
  <c r="Q31" i="7"/>
  <c r="R31" i="7"/>
  <c r="S31" i="7" s="1"/>
  <c r="T31" i="7"/>
  <c r="P30" i="7"/>
  <c r="Q30" i="7"/>
  <c r="R30" i="7"/>
  <c r="P29" i="7"/>
  <c r="Q29" i="7"/>
  <c r="R29" i="7"/>
  <c r="S29" i="7" s="1"/>
  <c r="T29" i="7"/>
  <c r="P28" i="7"/>
  <c r="Q28" i="7"/>
  <c r="R28" i="7"/>
  <c r="T28" i="7" s="1"/>
  <c r="S28" i="7"/>
  <c r="M33" i="7"/>
  <c r="T32" i="7" l="1"/>
  <c r="T33" i="7" s="1"/>
  <c r="S32" i="7"/>
  <c r="S33" i="7" s="1"/>
  <c r="T30" i="7"/>
  <c r="S30" i="7"/>
  <c r="L32" i="7"/>
  <c r="K32" i="7" s="1"/>
  <c r="L31" i="7"/>
  <c r="K31" i="7" s="1"/>
  <c r="L30" i="7"/>
  <c r="K30" i="7" s="1"/>
  <c r="K23" i="7"/>
  <c r="K24" i="7"/>
  <c r="K25" i="7"/>
  <c r="K26" i="7"/>
  <c r="K27" i="7"/>
  <c r="K28" i="7"/>
  <c r="K29" i="7"/>
  <c r="K22" i="7"/>
  <c r="A28" i="7"/>
  <c r="A29" i="7"/>
  <c r="A30" i="7"/>
  <c r="A31" i="7"/>
  <c r="A32" i="7"/>
  <c r="K10" i="7"/>
  <c r="K9" i="7"/>
  <c r="K8" i="7"/>
  <c r="K11" i="7"/>
  <c r="K12" i="7"/>
  <c r="K13" i="7"/>
  <c r="K14" i="7"/>
  <c r="K15" i="7"/>
  <c r="K16" i="7"/>
  <c r="K17" i="7"/>
  <c r="K18" i="7"/>
  <c r="K19" i="7"/>
  <c r="K20" i="7"/>
  <c r="K21" i="7"/>
  <c r="D14" i="9"/>
  <c r="E14" i="9"/>
  <c r="F14" i="9"/>
  <c r="C12" i="9"/>
  <c r="R24" i="7" l="1"/>
  <c r="T24" i="7" s="1"/>
  <c r="P24" i="7"/>
  <c r="Q24" i="7"/>
  <c r="A24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5" i="7"/>
  <c r="A26" i="7"/>
  <c r="A27" i="7"/>
  <c r="S24" i="7" l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G14" i="9"/>
  <c r="C13" i="9"/>
  <c r="C14" i="9" l="1"/>
  <c r="E30" i="1"/>
  <c r="E23" i="1"/>
  <c r="E29" i="1"/>
  <c r="E26" i="1"/>
  <c r="E22" i="1"/>
  <c r="E18" i="1"/>
  <c r="E15" i="1"/>
  <c r="E10" i="1"/>
  <c r="E17" i="1"/>
  <c r="E16" i="1"/>
  <c r="D10" i="1"/>
  <c r="E28" i="1"/>
  <c r="E24" i="1"/>
  <c r="E21" i="1"/>
  <c r="E14" i="1"/>
  <c r="E27" i="1"/>
  <c r="E20" i="1"/>
  <c r="R27" i="7" l="1"/>
  <c r="R26" i="7"/>
  <c r="R23" i="7"/>
  <c r="D12" i="1" s="1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D11" i="1" l="1"/>
  <c r="S27" i="7"/>
  <c r="S26" i="7"/>
  <c r="S25" i="7"/>
  <c r="S23" i="7"/>
  <c r="S22" i="7"/>
  <c r="S21" i="7"/>
  <c r="S20" i="7"/>
  <c r="S19" i="7"/>
  <c r="S18" i="7"/>
  <c r="S17" i="7"/>
  <c r="S16" i="7"/>
  <c r="S15" i="7"/>
  <c r="S13" i="7"/>
  <c r="S12" i="7"/>
  <c r="S11" i="7"/>
  <c r="S10" i="7"/>
  <c r="S9" i="7"/>
  <c r="S8" i="7"/>
  <c r="P27" i="7"/>
  <c r="P26" i="7"/>
  <c r="Q25" i="7"/>
  <c r="E9" i="1" s="1"/>
  <c r="P25" i="7"/>
  <c r="P23" i="7"/>
  <c r="P22" i="7"/>
  <c r="Q21" i="7"/>
  <c r="P21" i="7"/>
  <c r="Q20" i="7"/>
  <c r="P20" i="7"/>
  <c r="P19" i="7"/>
  <c r="Q18" i="7"/>
  <c r="P18" i="7"/>
  <c r="Q17" i="7"/>
  <c r="P17" i="7"/>
  <c r="P16" i="7"/>
  <c r="P15" i="7"/>
  <c r="P14" i="7"/>
  <c r="P13" i="7"/>
  <c r="P12" i="7"/>
  <c r="P11" i="7"/>
  <c r="Q10" i="7"/>
  <c r="P10" i="7"/>
  <c r="Q9" i="7"/>
  <c r="P9" i="7"/>
  <c r="P8" i="7"/>
  <c r="A13" i="1" l="1"/>
  <c r="Q13" i="7" l="1"/>
  <c r="T13" i="7" l="1"/>
  <c r="T25" i="7"/>
  <c r="T27" i="7" l="1"/>
  <c r="Q27" i="7"/>
  <c r="T23" i="7"/>
  <c r="E12" i="1" s="1"/>
  <c r="Q23" i="7"/>
  <c r="T26" i="7"/>
  <c r="Q26" i="7"/>
  <c r="T22" i="7"/>
  <c r="Q12" i="7"/>
  <c r="Q8" i="7"/>
  <c r="E8" i="1" s="1"/>
  <c r="Q11" i="7"/>
  <c r="Q15" i="7"/>
  <c r="Q16" i="7"/>
  <c r="Q19" i="7"/>
  <c r="T12" i="7" l="1"/>
  <c r="T11" i="7"/>
  <c r="T19" i="7"/>
  <c r="Q22" i="7"/>
  <c r="T18" i="7"/>
  <c r="T9" i="7"/>
  <c r="T15" i="7"/>
  <c r="T20" i="7"/>
  <c r="T21" i="7"/>
  <c r="T10" i="7"/>
  <c r="T17" i="7"/>
  <c r="T8" i="7"/>
  <c r="E11" i="1" s="1"/>
  <c r="T16" i="7"/>
  <c r="Q14" i="7"/>
  <c r="S14" i="7"/>
  <c r="A8" i="25"/>
  <c r="A9" i="25" s="1"/>
  <c r="A10" i="25" s="1"/>
  <c r="T14" i="7" l="1"/>
  <c r="A9" i="23"/>
  <c r="A10" i="23" s="1"/>
  <c r="A11" i="23" s="1"/>
  <c r="A12" i="23" s="1"/>
  <c r="A13" i="23" s="1"/>
  <c r="A14" i="23" s="1"/>
  <c r="A15" i="23" s="1"/>
  <c r="A16" i="23" s="1"/>
  <c r="A17" i="23" s="1"/>
  <c r="N33" i="7" l="1"/>
  <c r="A7" i="4" l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<sst xmlns="http://schemas.openxmlformats.org/spreadsheetml/2006/main" count="387" uniqueCount="190">
  <si>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</si>
  <si>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</si>
  <si>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</si>
  <si>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</si>
  <si>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</si>
  <si>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</si>
  <si>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</si>
  <si>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</si>
  <si>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</si>
  <si>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</si>
  <si>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</si>
  <si>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</si>
  <si>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</si>
  <si>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</si>
  <si>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</si>
  <si>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</si>
  <si>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</si>
  <si>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</si>
  <si>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</si>
  <si>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</si>
  <si>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</si>
  <si>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</si>
  <si>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</si>
  <si>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</si>
  <si>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</si>
  <si>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</si>
  <si>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</si>
  <si>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</si>
  <si>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</si>
  <si>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</si>
  <si>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</si>
  <si>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</si>
  <si>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</si>
  <si>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</si>
  <si>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</si>
  <si>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</si>
  <si>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</si>
  <si>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</si>
  <si>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</si>
  <si>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</si>
  <si>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</si>
  <si>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</si>
  <si>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</si>
  <si>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</si>
  <si>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</si>
  <si>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</si>
  <si>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</si>
  <si>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</si>
  <si>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</si>
  <si>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</si>
  <si>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</si>
  <si>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</si>
  <si>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</si>
  <si>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</si>
  <si>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</si>
  <si>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</si>
  <si>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</si>
  <si>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</si>
  <si>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</si>
  <si>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</si>
  <si>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</si>
  <si>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</si>
  <si>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</si>
  <si>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</si>
  <si>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</si>
  <si>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</si>
  <si>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</si>
  <si>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</si>
  <si>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</si>
  <si>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</si>
  <si>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</si>
  <si>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</si>
  <si>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</si>
  <si>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</si>
  <si>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</si>
  <si>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</si>
  <si>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</si>
  <si>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</si>
  <si>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</si>
  <si>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</si>
  <si>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</si>
  <si>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</si>
  <si>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</si>
  <si>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05</t>
  </si>
  <si>
    <t>34</t>
  </si>
  <si>
    <t>32</t>
  </si>
  <si>
    <t>Бюджет</t>
  </si>
  <si>
    <t>Молиялаш-тириш манбаси*</t>
  </si>
  <si>
    <t>ГФС ГКСИ и ТТРУз</t>
  </si>
  <si>
    <t>усл. Ед</t>
  </si>
  <si>
    <t>Республика махсус алока богламаси ДУК</t>
  </si>
  <si>
    <t>Электрон дўкон</t>
  </si>
  <si>
    <t>Ўзбекистон Республикаси Марказий сайлов комиссияси бўйича</t>
  </si>
  <si>
    <t>дона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</si>
  <si>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</si>
  <si>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</si>
  <si>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</si>
  <si>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</si>
  <si>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</si>
  <si>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</si>
  <si>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</si>
  <si>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</si>
  <si>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</si>
  <si>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</si>
  <si>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307919012</t>
  </si>
  <si>
    <t>301551793</t>
  </si>
  <si>
    <t>305109680</t>
  </si>
  <si>
    <t>200898364</t>
  </si>
  <si>
    <t>201440547</t>
  </si>
  <si>
    <t>UNICON-SOFT МЧЖ</t>
  </si>
  <si>
    <t>Услуга кабельного телевидения</t>
  </si>
  <si>
    <t>Тўғридан тўғри (ЗРУ-684, абз. 3, ПП- 3953. пункт 23)</t>
  </si>
  <si>
    <t xml:space="preserve">2024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</si>
  <si>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2024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</si>
  <si>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2024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</si>
  <si>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2024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</si>
  <si>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2024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</si>
  <si>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</si>
  <si>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r>
      <t xml:space="preserve">2024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</si>
  <si>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Услуга по размещению в информационно-коммуникационной сети Интернет (услуги веб-хостинга)</t>
  </si>
  <si>
    <t>Услуга по размещению информации в газете</t>
  </si>
  <si>
    <t>Услуга по установке телефонной линии</t>
  </si>
  <si>
    <t>Защищенная электронная почта Е-ХАТ</t>
  </si>
  <si>
    <t>Услугa по обслуживанию теплового счетчика</t>
  </si>
  <si>
    <t>Тонер</t>
  </si>
  <si>
    <t>Салфетки бумажные</t>
  </si>
  <si>
    <t>Услуга государственной фельдъегерской связи</t>
  </si>
  <si>
    <t>Батареи аккумуляторные литий-ионные</t>
  </si>
  <si>
    <t>Мыло туалетное жидкое</t>
  </si>
  <si>
    <t>Перчатки резиновые хозяйственные</t>
  </si>
  <si>
    <t>2033028</t>
  </si>
  <si>
    <t>307/В-19</t>
  </si>
  <si>
    <t>8724-2024/IJRO</t>
  </si>
  <si>
    <t>E-24-309</t>
  </si>
  <si>
    <t>2037871</t>
  </si>
  <si>
    <t>2047177</t>
  </si>
  <si>
    <t>2116905</t>
  </si>
  <si>
    <t>2083516</t>
  </si>
  <si>
    <t>2134630</t>
  </si>
  <si>
    <t>2025692</t>
  </si>
  <si>
    <t>46434</t>
  </si>
  <si>
    <t>2134689</t>
  </si>
  <si>
    <t>2134698</t>
  </si>
  <si>
    <t>201123308</t>
  </si>
  <si>
    <t>200898586</t>
  </si>
  <si>
    <t>306089114</t>
  </si>
  <si>
    <t>303166677</t>
  </si>
  <si>
    <t>306031559</t>
  </si>
  <si>
    <t>201354154</t>
  </si>
  <si>
    <t>306117781</t>
  </si>
  <si>
    <t>303055063</t>
  </si>
  <si>
    <t>309670807</t>
  </si>
  <si>
    <t>31509731230048</t>
  </si>
  <si>
    <t>YaTT AXUNOV XUSHNUD KARIMJANOVICH</t>
  </si>
  <si>
    <t>POSITIVE MEGA PHONE MCHJ</t>
  </si>
  <si>
    <t>ООО EXPRESS BROKER LLC</t>
  </si>
  <si>
    <t>Халк сузи  ва Народное слово  газеталари  тахририяти давлат корхонаси</t>
  </si>
  <si>
    <t>OOO Smart Asbob Servis</t>
  </si>
  <si>
    <t>СП TASHKEI INTERNATIONALООО</t>
  </si>
  <si>
    <t>TRADING VENTURE XK</t>
  </si>
  <si>
    <t>OOOPOWER MAX GROUP</t>
  </si>
  <si>
    <t>ГУП  UNICON.UZ</t>
  </si>
  <si>
    <t>KANS SHOP XK</t>
  </si>
  <si>
    <t>ООО SUVAN NET</t>
  </si>
  <si>
    <t>ООО ALPHAZET TECHNOLOGIES</t>
  </si>
  <si>
    <t>пачка</t>
  </si>
  <si>
    <t>компл.</t>
  </si>
  <si>
    <t xml:space="preserve">	Пробка для батареи</t>
  </si>
  <si>
    <t xml:space="preserve">	усл. Ед</t>
  </si>
  <si>
    <t xml:space="preserve">		Папка</t>
  </si>
  <si>
    <t>усл. ед</t>
  </si>
  <si>
    <t>Ежемесячная абонентская плата за использование Единой межведомственной электронной системы исполнительской дисциплины ?Ijro.gov.uz</t>
  </si>
  <si>
    <t>КО ОАО Узбекистон</t>
  </si>
  <si>
    <t>АО UZBEKISTAN AIRWAYS</t>
  </si>
  <si>
    <t>ANVAR BIZNES SERVIS МЧЖ</t>
  </si>
  <si>
    <t>YaTT Atabayev Gayrat Nabijonovich</t>
  </si>
  <si>
    <t>16/АК</t>
  </si>
  <si>
    <t>175</t>
  </si>
  <si>
    <t>2</t>
  </si>
  <si>
    <t>11/АК</t>
  </si>
  <si>
    <t>9/АК</t>
  </si>
  <si>
    <t>104</t>
  </si>
  <si>
    <t>3/АК</t>
  </si>
  <si>
    <t>2/АК</t>
  </si>
  <si>
    <t>200543309</t>
  </si>
  <si>
    <t>306628114</t>
  </si>
  <si>
    <t>302814678</t>
  </si>
  <si>
    <t>32807710600037</t>
  </si>
  <si>
    <t>30105810241353</t>
  </si>
  <si>
    <t>Тўғридан тўғри (ЗРУ-684, абз. 3, ПП- 3953. пункт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</si>
</sst>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_ ;[Red]\-#,##0.0\ "/>
    <numFmt numFmtId="167" formatCode="_-* #,##0.00_р_._-;\-* #,##0.00_р_._-;_-* &quot;-&quot;??_р_._-;_-@_-"/>
    <numFmt numFmtId="168" formatCode="_-* #,##0.00\ _р_._-;\-* #,##0.00\ _р_._-;_-* &quot;-&quot;??\ _р_._-;_-@_-"/>
    <numFmt numFmtId="169" formatCode="_-* #,##0.0_р_._-;\-* #,##0.0_р_._-;_-* &quot;-&quot;??_р_._-;_-@_-"/>
  </numFmts>
  <fonts count="29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sz val="9"/>
      <color rgb="FF212529"/>
      <name val="Golo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2" fillId="0" borderId="0"/>
    <xf numFmtId="43" fontId="19" fillId="0" borderId="0" applyFont="0" applyFill="0" applyBorder="0" applyAlignment="0" applyProtection="0"/>
    <xf numFmtId="0" fontId="24" fillId="0" borderId="0"/>
    <xf numFmtId="0" fontId="25" fillId="0" borderId="0"/>
    <xf numFmtId="168" fontId="24" fillId="0" borderId="0"/>
    <xf numFmtId="169" fontId="24" fillId="0" borderId="0"/>
    <xf numFmtId="167" fontId="24" fillId="0" borderId="0"/>
  </cellStyleXfs>
  <cellXfs count="157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4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28" fillId="0" borderId="0" xfId="0" applyFont="1"/>
    <xf numFmtId="3" fontId="2" fillId="0" borderId="0" xfId="0" applyNumberFormat="1" applyFont="1" applyFill="1" applyBorder="1" applyAlignment="1">
      <alignment horizontal="left" vertical="center" wrapText="1"/>
    </xf>
    <xf numFmtId="3" fontId="27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3" fillId="3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vertical="center"/>
    </xf>
    <xf numFmtId="0" fontId="27" fillId="4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3" fontId="2" fillId="4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3" fontId="13" fillId="0" borderId="10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7" fillId="4" borderId="1" xfId="0" applyNumberFormat="1" applyFont="1" applyFill="1" applyBorder="1" applyAlignment="1">
      <alignment horizontal="center" vertical="center"/>
    </xf>
    <xf numFmtId="1" fontId="27" fillId="4" borderId="2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Финансовый 2" xfId="2" xr:uid="{00000000-0005-0000-0000-000004000000}"/>
    <cellStyle name="Финансовый 3" xfId="5" xr:uid="{00000000-0005-0000-0000-000005000000}"/>
    <cellStyle name="Финансовый 4" xfId="6" xr:uid="{00000000-0005-0000-0000-000006000000}"/>
    <cellStyle name="Финансов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B15" sqref="B15"/>
    </sheetView>
  </sheetViews>
  <sheetFormatPr defaultColWidth="9.140625" defaultRowHeight="18.75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>
      <c r="F1" s="109" t="s">
        <v>74</v>
      </c>
      <c r="G1" s="110"/>
    </row>
    <row r="2" spans="1:30">
      <c r="F2" s="111"/>
      <c r="G2" s="111"/>
    </row>
    <row r="3" spans="1:30" ht="4.5" customHeight="1">
      <c r="F3" s="111"/>
      <c r="G3" s="111"/>
    </row>
    <row r="4" spans="1:30">
      <c r="F4" s="111"/>
      <c r="G4" s="111"/>
    </row>
    <row r="5" spans="1:30" ht="3.75" customHeight="1"/>
    <row r="6" spans="1:30" ht="57.6" customHeight="1">
      <c r="A6" s="114" t="s">
        <v>112</v>
      </c>
      <c r="B6" s="114"/>
      <c r="C6" s="114"/>
      <c r="D6" s="114"/>
      <c r="E6" s="114"/>
      <c r="F6" s="114"/>
      <c r="G6" s="114"/>
    </row>
    <row r="7" spans="1:30">
      <c r="A7" s="115" t="s">
        <v>81</v>
      </c>
      <c r="B7" s="115"/>
      <c r="C7" s="115"/>
      <c r="D7" s="115"/>
      <c r="E7" s="115"/>
      <c r="F7" s="115"/>
      <c r="G7" s="115"/>
    </row>
    <row r="8" spans="1:30">
      <c r="G8" s="8"/>
    </row>
    <row r="9" spans="1:30" ht="32.450000000000003" customHeight="1">
      <c r="A9" s="116" t="s">
        <v>13</v>
      </c>
      <c r="B9" s="116" t="s">
        <v>6</v>
      </c>
      <c r="C9" s="116" t="s">
        <v>0</v>
      </c>
      <c r="D9" s="116"/>
      <c r="E9" s="116"/>
      <c r="F9" s="116"/>
      <c r="G9" s="116"/>
      <c r="H9" s="9"/>
      <c r="I9" s="9"/>
      <c r="J9" s="9"/>
      <c r="K9" s="9"/>
    </row>
    <row r="10" spans="1:30">
      <c r="A10" s="116"/>
      <c r="B10" s="116"/>
      <c r="C10" s="116" t="s">
        <v>5</v>
      </c>
      <c r="D10" s="116" t="s">
        <v>1</v>
      </c>
      <c r="E10" s="116"/>
      <c r="F10" s="116"/>
      <c r="G10" s="116"/>
    </row>
    <row r="11" spans="1:30" ht="112.5">
      <c r="A11" s="116"/>
      <c r="B11" s="116"/>
      <c r="C11" s="116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>
      <c r="A12" s="15">
        <v>1</v>
      </c>
      <c r="B12" s="74" t="s">
        <v>102</v>
      </c>
      <c r="C12" s="20">
        <f>SUM(D12:G12)</f>
        <v>3666202363</v>
      </c>
      <c r="D12" s="15">
        <v>2914567944</v>
      </c>
      <c r="E12" s="15">
        <f>D12*25%</f>
        <v>728641986</v>
      </c>
      <c r="F12" s="15">
        <f>'3-илова'!E8+'3-илова'!E11</f>
        <v>22992433</v>
      </c>
      <c r="G12" s="15">
        <v>0</v>
      </c>
    </row>
    <row r="13" spans="1:30" ht="37.5">
      <c r="A13" s="15">
        <v>2</v>
      </c>
      <c r="B13" s="74" t="s">
        <v>103</v>
      </c>
      <c r="C13" s="20">
        <f>SUM(D13:G13)</f>
        <v>366425267</v>
      </c>
      <c r="D13" s="15"/>
      <c r="E13" s="15"/>
      <c r="F13" s="15">
        <f>'3-илова'!E9</f>
        <v>366425267</v>
      </c>
      <c r="G13" s="15">
        <v>0</v>
      </c>
    </row>
    <row r="14" spans="1:30" s="14" customFormat="1" ht="28.5" customHeight="1">
      <c r="A14" s="112" t="s">
        <v>21</v>
      </c>
      <c r="B14" s="113"/>
      <c r="C14" s="12">
        <f t="shared" ref="C14:G14" si="0">SUM(C12:C13)</f>
        <v>4032627630</v>
      </c>
      <c r="D14" s="12">
        <f>SUM(D12:D13)</f>
        <v>2914567944</v>
      </c>
      <c r="E14" s="57">
        <f>SUM(E12:E13)</f>
        <v>728641986</v>
      </c>
      <c r="F14" s="12">
        <f>SUM(F12:F13)</f>
        <v>389417700</v>
      </c>
      <c r="G14" s="44">
        <f t="shared" si="0"/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>
      <c r="G1" s="117" t="s">
        <v>75</v>
      </c>
      <c r="H1" s="117"/>
      <c r="I1" s="117"/>
      <c r="J1" s="117"/>
      <c r="K1" s="119"/>
      <c r="L1" s="119"/>
    </row>
    <row r="2" spans="1:16">
      <c r="K2" s="119"/>
      <c r="L2" s="119"/>
    </row>
    <row r="3" spans="1:16" ht="78.75" customHeight="1">
      <c r="A3" s="125" t="s">
        <v>113</v>
      </c>
      <c r="B3" s="125"/>
      <c r="C3" s="125"/>
      <c r="D3" s="125"/>
      <c r="E3" s="125"/>
      <c r="F3" s="125"/>
      <c r="G3" s="125"/>
      <c r="H3" s="125"/>
      <c r="I3" s="125"/>
      <c r="J3" s="125"/>
      <c r="K3" s="27"/>
      <c r="L3" s="27"/>
      <c r="M3" s="22"/>
      <c r="N3" s="22"/>
      <c r="O3" s="22"/>
      <c r="P3" s="22"/>
    </row>
    <row r="4" spans="1:16">
      <c r="J4" s="24"/>
      <c r="L4" s="21"/>
    </row>
    <row r="5" spans="1:16" ht="39.75" customHeight="1">
      <c r="A5" s="122" t="s">
        <v>13</v>
      </c>
      <c r="B5" s="120" t="s">
        <v>48</v>
      </c>
      <c r="C5" s="120" t="s">
        <v>49</v>
      </c>
      <c r="D5" s="120" t="s">
        <v>50</v>
      </c>
      <c r="E5" s="120" t="s">
        <v>51</v>
      </c>
      <c r="F5" s="124" t="s">
        <v>53</v>
      </c>
      <c r="G5" s="124"/>
      <c r="H5" s="120" t="s">
        <v>60</v>
      </c>
      <c r="I5" s="120" t="s">
        <v>61</v>
      </c>
      <c r="J5" s="120" t="s">
        <v>69</v>
      </c>
      <c r="L5" s="24"/>
    </row>
    <row r="6" spans="1:16" ht="159.75" customHeight="1">
      <c r="A6" s="123"/>
      <c r="B6" s="121"/>
      <c r="C6" s="121"/>
      <c r="D6" s="121"/>
      <c r="E6" s="121"/>
      <c r="F6" s="51" t="s">
        <v>59</v>
      </c>
      <c r="G6" s="51" t="s">
        <v>62</v>
      </c>
      <c r="H6" s="121"/>
      <c r="I6" s="121"/>
      <c r="J6" s="121"/>
      <c r="L6" s="24"/>
    </row>
    <row r="7" spans="1:16" ht="36.75" customHeight="1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>
      <c r="L11" s="24"/>
    </row>
    <row r="12" spans="1:16" ht="4.5" customHeight="1">
      <c r="L12" s="24"/>
    </row>
    <row r="13" spans="1:16" ht="66.75" customHeight="1">
      <c r="A13" s="118" t="s">
        <v>70</v>
      </c>
      <c r="B13" s="118"/>
      <c r="C13" s="118"/>
      <c r="D13" s="118"/>
      <c r="E13" s="118"/>
      <c r="F13" s="118"/>
      <c r="G13" s="118"/>
      <c r="H13" s="118"/>
      <c r="I13" s="118"/>
      <c r="J13" s="118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A3" sqref="A3:F3"/>
    </sheetView>
  </sheetViews>
  <sheetFormatPr defaultColWidth="9.140625" defaultRowHeight="15.7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>
      <c r="E1" s="131" t="s">
        <v>73</v>
      </c>
      <c r="F1" s="131"/>
    </row>
    <row r="2" spans="1:6">
      <c r="A2" s="4"/>
      <c r="F2" s="56"/>
    </row>
    <row r="3" spans="1:6" ht="60.75" customHeight="1">
      <c r="A3" s="134" t="s">
        <v>114</v>
      </c>
      <c r="B3" s="134"/>
      <c r="C3" s="134"/>
      <c r="D3" s="134"/>
      <c r="E3" s="134"/>
      <c r="F3" s="134"/>
    </row>
    <row r="4" spans="1:6" ht="17.45" customHeight="1">
      <c r="F4" s="11"/>
    </row>
    <row r="5" spans="1:6" ht="29.25" customHeight="1">
      <c r="A5" s="132" t="s">
        <v>13</v>
      </c>
      <c r="B5" s="132" t="s">
        <v>14</v>
      </c>
      <c r="C5" s="132" t="s">
        <v>54</v>
      </c>
      <c r="D5" s="128" t="s">
        <v>15</v>
      </c>
      <c r="E5" s="128"/>
      <c r="F5" s="132" t="s">
        <v>41</v>
      </c>
    </row>
    <row r="6" spans="1:6" ht="35.25" customHeight="1">
      <c r="A6" s="133"/>
      <c r="B6" s="133"/>
      <c r="C6" s="133"/>
      <c r="D6" s="16" t="s">
        <v>16</v>
      </c>
      <c r="E6" s="16" t="s">
        <v>17</v>
      </c>
      <c r="F6" s="133"/>
    </row>
    <row r="7" spans="1:6" ht="20.25" customHeight="1">
      <c r="A7" s="126">
        <v>1</v>
      </c>
      <c r="B7" s="76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>
      <c r="A8" s="127"/>
      <c r="B8" s="77" t="s">
        <v>18</v>
      </c>
      <c r="C8" s="60" t="s">
        <v>57</v>
      </c>
      <c r="D8" s="46">
        <f>+SUMIFS('5-илова'!O:O,'5-илова'!D:D,F:F,'5-илова'!B:B,B:B)</f>
        <v>7</v>
      </c>
      <c r="E8" s="46">
        <f>+SUMIFS('5-илова'!Q:Q,'5-илова'!D:D,F:F,'5-илова'!B:B,B:B)</f>
        <v>4105030</v>
      </c>
      <c r="F8" s="46" t="s">
        <v>86</v>
      </c>
    </row>
    <row r="9" spans="1:6" ht="30">
      <c r="A9" s="127"/>
      <c r="B9" s="77" t="s">
        <v>18</v>
      </c>
      <c r="C9" s="60" t="s">
        <v>57</v>
      </c>
      <c r="D9" s="18">
        <f>+SUMIFS('5-илова'!O:O,'5-илова'!D:D,F:F,'5-илова'!B:B,B:B)</f>
        <v>10</v>
      </c>
      <c r="E9" s="46">
        <f>+SUMIFS('5-илова'!Q:Q,'5-илова'!D:D,F:F,'5-илова'!B:B,B:B)</f>
        <v>366425267</v>
      </c>
      <c r="F9" s="18" t="s">
        <v>97</v>
      </c>
    </row>
    <row r="10" spans="1:6" ht="20.25" customHeight="1">
      <c r="A10" s="127"/>
      <c r="B10" s="77" t="s">
        <v>18</v>
      </c>
      <c r="C10" s="60" t="s">
        <v>58</v>
      </c>
      <c r="D10" s="46">
        <f>+SUMIFS('5-илова'!P:P,'5-илова'!D:D,F:F,'5-илова'!B:B,#REF!)</f>
        <v>0</v>
      </c>
      <c r="E10" s="46">
        <f>+SUMIFS('5-илова'!Q:Q,'5-илова'!D:D,F:F,'5-илова'!B:B,#REF!)</f>
        <v>0</v>
      </c>
      <c r="F10" s="46">
        <v>0</v>
      </c>
    </row>
    <row r="11" spans="1:6" ht="20.25" customHeight="1">
      <c r="A11" s="127"/>
      <c r="B11" s="77" t="s">
        <v>18</v>
      </c>
      <c r="C11" s="60" t="s">
        <v>55</v>
      </c>
      <c r="D11" s="18">
        <f>+SUMIFS('5-илова'!R:R,'5-илова'!D:D,F:F,'5-илова'!B:B,B:B)</f>
        <v>8</v>
      </c>
      <c r="E11" s="18">
        <f>+SUMIFS('5-илова'!T:T,'5-илова'!D:D,F:F,'5-илова'!B:B,B:B)</f>
        <v>18887403</v>
      </c>
      <c r="F11" s="18" t="s">
        <v>86</v>
      </c>
    </row>
    <row r="12" spans="1:6" ht="20.25" customHeight="1">
      <c r="A12" s="127"/>
      <c r="B12" s="77" t="s">
        <v>18</v>
      </c>
      <c r="C12" s="60" t="s">
        <v>55</v>
      </c>
      <c r="D12" s="46">
        <f>+SUMIFS('5-илова'!R:R,'5-илова'!D:D,F:F,'5-илова'!B:B,B:B)</f>
        <v>0</v>
      </c>
      <c r="E12" s="46">
        <f>+SUMIFS('5-илова'!T:T,'5-илова'!D:D,F:F,'5-илова'!B:B,B:B)</f>
        <v>0</v>
      </c>
      <c r="F12" s="46" t="s">
        <v>97</v>
      </c>
    </row>
    <row r="13" spans="1:6" ht="20.25" customHeight="1">
      <c r="A13" s="126">
        <f>+A7+1</f>
        <v>2</v>
      </c>
      <c r="B13" s="76" t="s">
        <v>19</v>
      </c>
      <c r="C13" s="59" t="s">
        <v>56</v>
      </c>
      <c r="D13" s="17">
        <v>0</v>
      </c>
      <c r="E13" s="17">
        <v>0</v>
      </c>
      <c r="F13" s="17">
        <v>0</v>
      </c>
    </row>
    <row r="14" spans="1:6" ht="30">
      <c r="A14" s="127"/>
      <c r="B14" s="77" t="s">
        <v>19</v>
      </c>
      <c r="C14" s="60" t="s">
        <v>57</v>
      </c>
      <c r="D14" s="46">
        <f>+SUMIFS('5-илова'!O:O,'5-илова'!D:D,F:F,'5-илова'!B:B,B:B)</f>
        <v>0</v>
      </c>
      <c r="E14" s="46">
        <f>+SUMIFS('5-илова'!Q:Q,'5-илова'!D:D,F:F,'5-илова'!B:B,B:B)</f>
        <v>0</v>
      </c>
      <c r="F14" s="46" t="s">
        <v>86</v>
      </c>
    </row>
    <row r="15" spans="1:6" ht="30">
      <c r="A15" s="127"/>
      <c r="B15" s="77" t="s">
        <v>19</v>
      </c>
      <c r="C15" s="60" t="s">
        <v>57</v>
      </c>
      <c r="D15" s="46">
        <f>+SUMIFS('5-илова'!O:O,'5-илова'!D:D,F:F,'5-илова'!B:B,B:B)</f>
        <v>0</v>
      </c>
      <c r="E15" s="46">
        <f>+SUMIFS('5-илова'!Q:Q,'5-илова'!D:D,F:F,'5-илова'!B:B,B:B)</f>
        <v>0</v>
      </c>
      <c r="F15" s="18" t="s">
        <v>97</v>
      </c>
    </row>
    <row r="16" spans="1:6" ht="20.25" customHeight="1">
      <c r="A16" s="127"/>
      <c r="B16" s="77" t="s">
        <v>19</v>
      </c>
      <c r="C16" s="62" t="s">
        <v>58</v>
      </c>
      <c r="D16" s="46">
        <f>+SUMIFS('5-илова'!P:P,'5-илова'!D:D,F:F,'5-илова'!B:B,#REF!)</f>
        <v>0</v>
      </c>
      <c r="E16" s="46">
        <f>+SUMIFS('5-илова'!Q:Q,'5-илова'!D:D,F:F,'5-илова'!B:B,#REF!)</f>
        <v>0</v>
      </c>
      <c r="F16" s="58">
        <v>0</v>
      </c>
    </row>
    <row r="17" spans="1:6" s="3" customFormat="1" ht="20.25" customHeight="1">
      <c r="A17" s="127"/>
      <c r="B17" s="77" t="s">
        <v>19</v>
      </c>
      <c r="C17" s="60" t="s">
        <v>55</v>
      </c>
      <c r="D17" s="46">
        <f>+SUMIFS('5-илова'!R:R,'5-илова'!D:D,F:F,'5-илова'!B:B,B:B)</f>
        <v>0</v>
      </c>
      <c r="E17" s="46">
        <f>+SUMIFS('5-илова'!T:T,'5-илова'!D:D,F:F,'5-илова'!B:B,B:B)</f>
        <v>0</v>
      </c>
      <c r="F17" s="46" t="s">
        <v>86</v>
      </c>
    </row>
    <row r="18" spans="1:6" s="3" customFormat="1" ht="20.25" customHeight="1">
      <c r="A18" s="127"/>
      <c r="B18" s="77" t="s">
        <v>19</v>
      </c>
      <c r="C18" s="61" t="s">
        <v>55</v>
      </c>
      <c r="D18" s="46">
        <f>+SUMIFS('5-илова'!R:R,'5-илова'!D:D,F:F,'5-илова'!B:B,B:B)</f>
        <v>0</v>
      </c>
      <c r="E18" s="46">
        <f>+SUMIFS('5-илова'!T:T,'5-илова'!D:D,F:F,'5-илова'!B:B,B:B)</f>
        <v>0</v>
      </c>
      <c r="F18" s="19" t="s">
        <v>97</v>
      </c>
    </row>
    <row r="19" spans="1:6" ht="20.25" customHeight="1">
      <c r="A19" s="126">
        <v>3</v>
      </c>
      <c r="B19" s="76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>
      <c r="A20" s="127"/>
      <c r="B20" s="77" t="s">
        <v>20</v>
      </c>
      <c r="C20" s="60" t="s">
        <v>57</v>
      </c>
      <c r="D20" s="46">
        <f>+SUMIFS('5-илова'!O:O,'5-илова'!D:D,F:F,'5-илова'!B:B,B:B)</f>
        <v>0</v>
      </c>
      <c r="E20" s="46">
        <f>+SUMIFS('5-илова'!Q:Q,'5-илова'!D:D,F:F,'5-илова'!B:B,B:B)</f>
        <v>0</v>
      </c>
      <c r="F20" s="46" t="s">
        <v>86</v>
      </c>
    </row>
    <row r="21" spans="1:6" ht="30">
      <c r="A21" s="127"/>
      <c r="B21" s="77" t="s">
        <v>20</v>
      </c>
      <c r="C21" s="60" t="s">
        <v>57</v>
      </c>
      <c r="D21" s="46">
        <f>+SUMIFS('5-илова'!O:O,'5-илова'!D:D,F:F,'5-илова'!B:B,B:B)</f>
        <v>0</v>
      </c>
      <c r="E21" s="46">
        <f>+SUMIFS('5-илова'!Q:Q,'5-илова'!D:D,F:F,'5-илова'!B:B,B:B)</f>
        <v>0</v>
      </c>
      <c r="F21" s="46" t="s">
        <v>97</v>
      </c>
    </row>
    <row r="22" spans="1:6" ht="20.25" customHeight="1">
      <c r="A22" s="127"/>
      <c r="B22" s="77" t="s">
        <v>20</v>
      </c>
      <c r="C22" s="60" t="s">
        <v>58</v>
      </c>
      <c r="D22" s="46">
        <f>+SUMIFS('5-илова'!P:P,'5-илова'!D:D,F:F,'5-илова'!B:B,#REF!)</f>
        <v>0</v>
      </c>
      <c r="E22" s="46">
        <f>+SUMIFS('5-илова'!Q:Q,'5-илова'!D:D,F:F,'5-илова'!B:B,#REF!)</f>
        <v>0</v>
      </c>
      <c r="F22" s="46">
        <v>0</v>
      </c>
    </row>
    <row r="23" spans="1:6" ht="20.25" customHeight="1">
      <c r="A23" s="127"/>
      <c r="B23" s="77" t="s">
        <v>20</v>
      </c>
      <c r="C23" s="60" t="s">
        <v>55</v>
      </c>
      <c r="D23" s="46">
        <f>+SUMIFS('5-илова'!R:R,'5-илова'!D:D,F:F,'5-илова'!B:B,B:B)</f>
        <v>0</v>
      </c>
      <c r="E23" s="46">
        <f>+SUMIFS('5-илова'!T:T,'5-илова'!D:D,F:F,'5-илова'!B:B,B:B)</f>
        <v>0</v>
      </c>
      <c r="F23" s="46" t="s">
        <v>86</v>
      </c>
    </row>
    <row r="24" spans="1:6" ht="20.25" customHeight="1">
      <c r="A24" s="130"/>
      <c r="B24" s="78" t="s">
        <v>20</v>
      </c>
      <c r="C24" s="61" t="s">
        <v>55</v>
      </c>
      <c r="D24" s="46">
        <f>+SUMIFS('5-илова'!R:R,'5-илова'!D:D,F:F,'5-илова'!B:B,B:B)</f>
        <v>0</v>
      </c>
      <c r="E24" s="46">
        <f>+SUMIFS('5-илова'!T:T,'5-илова'!D:D,F:F,'5-илова'!B:B,B:B)</f>
        <v>0</v>
      </c>
      <c r="F24" s="19" t="s">
        <v>97</v>
      </c>
    </row>
    <row r="25" spans="1:6" ht="20.25" customHeight="1">
      <c r="A25" s="126">
        <v>4</v>
      </c>
      <c r="B25" s="76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>
      <c r="A26" s="127"/>
      <c r="B26" s="77" t="s">
        <v>42</v>
      </c>
      <c r="C26" s="60" t="s">
        <v>57</v>
      </c>
      <c r="D26" s="46">
        <f>+SUMIFS('5-илова'!O:O,'5-илова'!D:D,F:F,'5-илова'!B:B,B:B)</f>
        <v>0</v>
      </c>
      <c r="E26" s="46">
        <f>+SUMIFS('5-илова'!Q:Q,'5-илова'!D:D,F:F,'5-илова'!B:B,B:B)</f>
        <v>0</v>
      </c>
      <c r="F26" s="46" t="s">
        <v>86</v>
      </c>
    </row>
    <row r="27" spans="1:6" ht="30">
      <c r="A27" s="127"/>
      <c r="B27" s="77" t="s">
        <v>42</v>
      </c>
      <c r="C27" s="60" t="s">
        <v>57</v>
      </c>
      <c r="D27" s="46">
        <f>+SUMIFS('5-илова'!O:O,'5-илова'!D:D,F:F,'5-илова'!B:B,B:B)</f>
        <v>0</v>
      </c>
      <c r="E27" s="46">
        <f>+SUMIFS('5-илова'!Q:Q,'5-илова'!D:D,F:F,'5-илова'!B:B,B:B)</f>
        <v>0</v>
      </c>
      <c r="F27" s="46" t="s">
        <v>97</v>
      </c>
    </row>
    <row r="28" spans="1:6" ht="20.25" customHeight="1">
      <c r="A28" s="127"/>
      <c r="B28" s="77" t="s">
        <v>42</v>
      </c>
      <c r="C28" s="60" t="s">
        <v>58</v>
      </c>
      <c r="D28" s="46">
        <f>+SUMIFS('5-илова'!P:P,'5-илова'!D:D,F:F,'5-илова'!B:B,#REF!)</f>
        <v>0</v>
      </c>
      <c r="E28" s="46">
        <f>+SUMIFS('5-илова'!Q:Q,'5-илова'!D:D,F:F,'5-илова'!B:B,#REF!)</f>
        <v>0</v>
      </c>
      <c r="F28" s="46">
        <v>0</v>
      </c>
    </row>
    <row r="29" spans="1:6" ht="20.25" customHeight="1">
      <c r="A29" s="127"/>
      <c r="B29" s="77" t="s">
        <v>42</v>
      </c>
      <c r="C29" s="60" t="s">
        <v>55</v>
      </c>
      <c r="D29" s="46">
        <f>+SUMIFS('5-илова'!R:R,'5-илова'!D:D,F:F,'5-илова'!B:B,B:B)</f>
        <v>0</v>
      </c>
      <c r="E29" s="46">
        <f>+SUMIFS('5-илова'!T:T,'5-илова'!D:D,F:F,'5-илова'!B:B,B:B)</f>
        <v>0</v>
      </c>
      <c r="F29" s="46" t="s">
        <v>86</v>
      </c>
    </row>
    <row r="30" spans="1:6" ht="20.25" customHeight="1">
      <c r="A30" s="130"/>
      <c r="B30" s="78" t="s">
        <v>42</v>
      </c>
      <c r="C30" s="61" t="s">
        <v>55</v>
      </c>
      <c r="D30" s="19">
        <f>+SUMIFS('5-илова'!R:R,'5-илова'!D:D,F:F,'5-илова'!B:B,B:B)</f>
        <v>0</v>
      </c>
      <c r="E30" s="19">
        <f>+SUMIFS('5-илова'!T:T,'5-илова'!D:D,F:F,'5-илова'!B:B,B:B)</f>
        <v>0</v>
      </c>
      <c r="F30" s="19" t="s">
        <v>97</v>
      </c>
    </row>
    <row r="31" spans="1:6">
      <c r="D31" s="83"/>
      <c r="E31" s="83"/>
    </row>
    <row r="32" spans="1:6" ht="18.75" customHeight="1">
      <c r="A32" s="129" t="s">
        <v>70</v>
      </c>
      <c r="B32" s="129"/>
      <c r="C32" s="129"/>
      <c r="D32" s="129"/>
      <c r="E32" s="129"/>
      <c r="F32" s="129"/>
    </row>
    <row r="33" spans="1:6">
      <c r="A33" s="129"/>
      <c r="B33" s="129"/>
      <c r="C33" s="129"/>
      <c r="D33" s="129"/>
      <c r="E33" s="129"/>
      <c r="F33" s="129"/>
    </row>
    <row r="34" spans="1:6" ht="31.5" customHeight="1">
      <c r="A34" s="129"/>
      <c r="B34" s="129"/>
      <c r="C34" s="129"/>
      <c r="D34" s="129"/>
      <c r="E34" s="129"/>
      <c r="F34" s="129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13"/>
  <sheetViews>
    <sheetView zoomScale="85" zoomScaleNormal="85" zoomScaleSheetLayoutView="85" workbookViewId="0">
      <selection activeCell="A3" sqref="A3"/>
    </sheetView>
  </sheetViews>
  <sheetFormatPr defaultColWidth="9.140625" defaultRowHeight="18.7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>
      <c r="I1" s="135" t="s">
        <v>76</v>
      </c>
      <c r="J1" s="135"/>
      <c r="K1" s="135"/>
      <c r="L1" s="135"/>
    </row>
    <row r="2" spans="1:15" ht="77.25" customHeight="1">
      <c r="A2" s="125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27"/>
      <c r="N2" s="27"/>
      <c r="O2" s="27"/>
    </row>
    <row r="3" spans="1:15">
      <c r="L3" s="24"/>
    </row>
    <row r="4" spans="1:15" ht="33.75" customHeight="1">
      <c r="A4" s="137" t="s">
        <v>13</v>
      </c>
      <c r="B4" s="137" t="s">
        <v>14</v>
      </c>
      <c r="C4" s="137" t="s">
        <v>7</v>
      </c>
      <c r="D4" s="137" t="s">
        <v>43</v>
      </c>
      <c r="E4" s="137" t="s">
        <v>11</v>
      </c>
      <c r="F4" s="137" t="s">
        <v>12</v>
      </c>
      <c r="G4" s="139" t="s">
        <v>53</v>
      </c>
      <c r="H4" s="139"/>
      <c r="I4" s="137" t="s">
        <v>8</v>
      </c>
      <c r="J4" s="137" t="s">
        <v>9</v>
      </c>
      <c r="K4" s="137" t="s">
        <v>10</v>
      </c>
      <c r="L4" s="137" t="s">
        <v>63</v>
      </c>
    </row>
    <row r="5" spans="1:15" ht="99.95" customHeight="1">
      <c r="A5" s="138"/>
      <c r="B5" s="138"/>
      <c r="C5" s="138"/>
      <c r="D5" s="138"/>
      <c r="E5" s="138"/>
      <c r="F5" s="138"/>
      <c r="G5" s="64" t="s">
        <v>59</v>
      </c>
      <c r="H5" s="64" t="s">
        <v>62</v>
      </c>
      <c r="I5" s="138"/>
      <c r="J5" s="138"/>
      <c r="K5" s="138"/>
      <c r="L5" s="138"/>
    </row>
    <row r="6" spans="1:15" s="71" customFormat="1" ht="15">
      <c r="A6" s="67">
        <v>1</v>
      </c>
      <c r="B6" s="67">
        <v>0</v>
      </c>
      <c r="C6" s="68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5" s="71" customFormat="1" ht="15">
      <c r="A7" s="67">
        <f t="shared" ref="A7:A11" si="0">+A6+1</f>
        <v>2</v>
      </c>
      <c r="B7" s="67">
        <v>0</v>
      </c>
      <c r="C7" s="68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5" s="71" customFormat="1" ht="15">
      <c r="A8" s="67">
        <f t="shared" si="0"/>
        <v>3</v>
      </c>
      <c r="B8" s="67">
        <v>0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5" s="71" customFormat="1" ht="15">
      <c r="A9" s="67">
        <f t="shared" si="0"/>
        <v>4</v>
      </c>
      <c r="B9" s="67">
        <v>0</v>
      </c>
      <c r="C9" s="68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</row>
    <row r="10" spans="1:15" s="71" customFormat="1" ht="15">
      <c r="A10" s="67">
        <f t="shared" si="0"/>
        <v>5</v>
      </c>
      <c r="B10" s="67">
        <v>0</v>
      </c>
      <c r="C10" s="68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5" s="71" customFormat="1" ht="15">
      <c r="A11" s="67">
        <f t="shared" si="0"/>
        <v>6</v>
      </c>
      <c r="B11" s="67">
        <v>0</v>
      </c>
      <c r="C11" s="68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</row>
    <row r="12" spans="1:15" ht="14.25" customHeight="1"/>
    <row r="13" spans="1:15" ht="54" customHeight="1">
      <c r="A13" s="136" t="s">
        <v>70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7"/>
    <pageSetUpPr fitToPage="1"/>
  </sheetPr>
  <dimension ref="A1:T34"/>
  <sheetViews>
    <sheetView zoomScale="85" zoomScaleNormal="8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N1" sqref="N1:T1048576"/>
    </sheetView>
  </sheetViews>
  <sheetFormatPr defaultColWidth="9.140625" defaultRowHeight="18.75"/>
  <cols>
    <col min="1" max="1" width="8.140625" style="21" customWidth="1"/>
    <col min="2" max="2" width="14.28515625" style="23" customWidth="1"/>
    <col min="3" max="3" width="30.28515625" style="21" customWidth="1"/>
    <col min="4" max="4" width="15.7109375" style="23" customWidth="1"/>
    <col min="5" max="5" width="18.140625" style="23" customWidth="1"/>
    <col min="6" max="6" width="18.140625" style="87" customWidth="1"/>
    <col min="7" max="7" width="22.7109375" style="23" bestFit="1" customWidth="1"/>
    <col min="8" max="8" width="40.7109375" style="23" customWidth="1"/>
    <col min="9" max="9" width="18.140625" style="23" customWidth="1"/>
    <col min="10" max="10" width="17.85546875" style="23" customWidth="1"/>
    <col min="11" max="11" width="16.85546875" style="23" customWidth="1"/>
    <col min="12" max="12" width="18.140625" style="23" customWidth="1"/>
    <col min="13" max="13" width="19.42578125" style="23" customWidth="1"/>
    <col min="14" max="14" width="16.7109375" style="21" hidden="1" customWidth="1"/>
    <col min="15" max="16" width="15.7109375" style="80" hidden="1" customWidth="1"/>
    <col min="17" max="17" width="16.7109375" style="69" hidden="1" customWidth="1"/>
    <col min="18" max="19" width="15.7109375" style="69" hidden="1" customWidth="1"/>
    <col min="20" max="20" width="18.7109375" style="69" hidden="1" customWidth="1"/>
    <col min="21" max="23" width="18.7109375" style="21" customWidth="1"/>
    <col min="24" max="29" width="15.7109375" style="21" customWidth="1"/>
    <col min="30" max="16384" width="9.140625" style="21"/>
  </cols>
  <sheetData>
    <row r="1" spans="1:20" ht="74.25" customHeight="1">
      <c r="J1" s="117" t="s">
        <v>94</v>
      </c>
      <c r="K1" s="117"/>
      <c r="L1" s="117"/>
      <c r="M1" s="117"/>
    </row>
    <row r="2" spans="1:20">
      <c r="L2" s="141"/>
      <c r="M2" s="141"/>
    </row>
    <row r="3" spans="1:20" ht="81.75" customHeight="1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22"/>
      <c r="O3" s="81"/>
      <c r="P3" s="81"/>
      <c r="Q3" s="82"/>
      <c r="R3" s="82"/>
      <c r="S3" s="82"/>
    </row>
    <row r="4" spans="1:20">
      <c r="M4" s="24"/>
    </row>
    <row r="5" spans="1:20" s="70" customFormat="1" ht="24.95" customHeight="1">
      <c r="A5" s="140" t="s">
        <v>13</v>
      </c>
      <c r="B5" s="140" t="s">
        <v>14</v>
      </c>
      <c r="C5" s="140" t="s">
        <v>7</v>
      </c>
      <c r="D5" s="140" t="s">
        <v>87</v>
      </c>
      <c r="E5" s="140" t="s">
        <v>11</v>
      </c>
      <c r="F5" s="142" t="s">
        <v>12</v>
      </c>
      <c r="G5" s="143"/>
      <c r="H5" s="139" t="s">
        <v>53</v>
      </c>
      <c r="I5" s="139"/>
      <c r="J5" s="140" t="s">
        <v>8</v>
      </c>
      <c r="K5" s="140" t="s">
        <v>9</v>
      </c>
      <c r="L5" s="140" t="s">
        <v>10</v>
      </c>
      <c r="M5" s="140" t="s">
        <v>64</v>
      </c>
      <c r="O5" s="80"/>
      <c r="P5" s="80"/>
      <c r="Q5" s="69"/>
      <c r="R5" s="69"/>
      <c r="S5" s="69"/>
      <c r="T5" s="71"/>
    </row>
    <row r="6" spans="1:20" s="70" customFormat="1" ht="99.95" customHeight="1">
      <c r="A6" s="140"/>
      <c r="B6" s="140"/>
      <c r="C6" s="140"/>
      <c r="D6" s="140"/>
      <c r="E6" s="140"/>
      <c r="F6" s="144"/>
      <c r="G6" s="145"/>
      <c r="H6" s="79" t="s">
        <v>59</v>
      </c>
      <c r="I6" s="79" t="s">
        <v>62</v>
      </c>
      <c r="J6" s="140"/>
      <c r="K6" s="140"/>
      <c r="L6" s="140"/>
      <c r="M6" s="140"/>
      <c r="O6" s="67" t="s">
        <v>98</v>
      </c>
      <c r="P6" s="67" t="s">
        <v>16</v>
      </c>
      <c r="Q6" s="67" t="s">
        <v>100</v>
      </c>
      <c r="R6" s="67" t="s">
        <v>101</v>
      </c>
      <c r="S6" s="67" t="s">
        <v>16</v>
      </c>
      <c r="T6" s="67" t="s">
        <v>100</v>
      </c>
    </row>
    <row r="7" spans="1:20" s="70" customFormat="1" ht="15.75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8"/>
      <c r="G7" s="85">
        <v>6</v>
      </c>
      <c r="H7" s="85">
        <v>7</v>
      </c>
      <c r="I7" s="85">
        <v>8</v>
      </c>
      <c r="J7" s="85">
        <v>9</v>
      </c>
      <c r="K7" s="85">
        <v>10</v>
      </c>
      <c r="L7" s="85">
        <v>11</v>
      </c>
      <c r="M7" s="85">
        <v>12</v>
      </c>
      <c r="O7" s="84"/>
      <c r="P7" s="84"/>
      <c r="Q7" s="84"/>
      <c r="R7" s="84"/>
      <c r="S7" s="84"/>
      <c r="T7" s="84"/>
    </row>
    <row r="8" spans="1:20" s="69" customFormat="1" ht="38.25">
      <c r="A8" s="67">
        <f t="shared" ref="A8:A22" si="0">+ROW(A8)-7</f>
        <v>1</v>
      </c>
      <c r="B8" s="67" t="s">
        <v>18</v>
      </c>
      <c r="C8" s="89" t="s">
        <v>121</v>
      </c>
      <c r="D8" s="67" t="s">
        <v>86</v>
      </c>
      <c r="E8" s="73" t="s">
        <v>189</v>
      </c>
      <c r="F8" s="154">
        <v>241100242649139</v>
      </c>
      <c r="G8" s="91" t="s">
        <v>131</v>
      </c>
      <c r="H8" s="90" t="s">
        <v>90</v>
      </c>
      <c r="I8" s="91" t="s">
        <v>108</v>
      </c>
      <c r="J8" s="67" t="s">
        <v>89</v>
      </c>
      <c r="K8" s="67">
        <f>M8/L8</f>
        <v>8</v>
      </c>
      <c r="L8" s="67">
        <v>204071</v>
      </c>
      <c r="M8" s="91">
        <v>1632568</v>
      </c>
      <c r="O8" s="80"/>
      <c r="P8" s="80">
        <f t="shared" ref="P8:P32" si="1">+IF(O8&gt;0,K8,0)</f>
        <v>0</v>
      </c>
      <c r="Q8" s="80">
        <f t="shared" ref="Q8:Q32" si="2">+IF(O8&gt;0,M8,0)</f>
        <v>0</v>
      </c>
      <c r="R8" s="80">
        <f t="shared" ref="R8:R32" si="3">+IF(O8&gt;0,0,1)</f>
        <v>1</v>
      </c>
      <c r="S8" s="80">
        <f t="shared" ref="S8:S32" si="4">+IF(R8&gt;0,K8,0)</f>
        <v>8</v>
      </c>
      <c r="T8" s="80">
        <f t="shared" ref="T8:T32" si="5">+IF(R8&gt;0,M8,0)</f>
        <v>1632568</v>
      </c>
    </row>
    <row r="9" spans="1:20" s="69" customFormat="1" ht="30">
      <c r="A9" s="67">
        <f t="shared" si="0"/>
        <v>2</v>
      </c>
      <c r="B9" s="67" t="s">
        <v>18</v>
      </c>
      <c r="C9" s="89" t="s">
        <v>129</v>
      </c>
      <c r="D9" s="67" t="s">
        <v>86</v>
      </c>
      <c r="E9" s="73" t="s">
        <v>91</v>
      </c>
      <c r="F9" s="154">
        <v>241110082470516</v>
      </c>
      <c r="G9" s="91" t="s">
        <v>142</v>
      </c>
      <c r="H9" s="90" t="s">
        <v>153</v>
      </c>
      <c r="I9" s="91" t="s">
        <v>152</v>
      </c>
      <c r="J9" s="67" t="s">
        <v>89</v>
      </c>
      <c r="K9" s="93">
        <f>M9/L9</f>
        <v>20</v>
      </c>
      <c r="L9" s="94">
        <v>7200</v>
      </c>
      <c r="M9" s="95">
        <v>144000</v>
      </c>
      <c r="O9" s="80">
        <v>1</v>
      </c>
      <c r="P9" s="80">
        <f t="shared" si="1"/>
        <v>20</v>
      </c>
      <c r="Q9" s="80">
        <f t="shared" si="2"/>
        <v>144000</v>
      </c>
      <c r="R9" s="80">
        <f t="shared" si="3"/>
        <v>0</v>
      </c>
      <c r="S9" s="80">
        <f t="shared" si="4"/>
        <v>0</v>
      </c>
      <c r="T9" s="80">
        <f t="shared" si="5"/>
        <v>0</v>
      </c>
    </row>
    <row r="10" spans="1:20" s="69" customFormat="1" ht="15">
      <c r="A10" s="67">
        <f t="shared" si="0"/>
        <v>3</v>
      </c>
      <c r="B10" s="67" t="s">
        <v>18</v>
      </c>
      <c r="C10" s="89" t="s">
        <v>128</v>
      </c>
      <c r="D10" s="67" t="s">
        <v>86</v>
      </c>
      <c r="E10" s="73" t="s">
        <v>91</v>
      </c>
      <c r="F10" s="154">
        <v>241110082470393</v>
      </c>
      <c r="G10" s="91" t="s">
        <v>141</v>
      </c>
      <c r="H10" s="90" t="s">
        <v>154</v>
      </c>
      <c r="I10" s="91" t="s">
        <v>151</v>
      </c>
      <c r="J10" s="67" t="s">
        <v>93</v>
      </c>
      <c r="K10" s="67">
        <f>M10/L10</f>
        <v>6</v>
      </c>
      <c r="L10" s="67">
        <v>65555</v>
      </c>
      <c r="M10" s="91">
        <v>393330</v>
      </c>
      <c r="O10" s="80">
        <v>1</v>
      </c>
      <c r="P10" s="80">
        <f t="shared" si="1"/>
        <v>6</v>
      </c>
      <c r="Q10" s="80">
        <f t="shared" si="2"/>
        <v>393330</v>
      </c>
      <c r="R10" s="80">
        <f t="shared" si="3"/>
        <v>0</v>
      </c>
      <c r="S10" s="80">
        <f t="shared" si="4"/>
        <v>0</v>
      </c>
      <c r="T10" s="80">
        <f t="shared" si="5"/>
        <v>0</v>
      </c>
    </row>
    <row r="11" spans="1:20" s="69" customFormat="1" ht="15">
      <c r="A11" s="67">
        <f t="shared" si="0"/>
        <v>4</v>
      </c>
      <c r="B11" s="67" t="s">
        <v>18</v>
      </c>
      <c r="C11" s="89" t="s">
        <v>125</v>
      </c>
      <c r="D11" s="67" t="s">
        <v>86</v>
      </c>
      <c r="E11" s="73" t="s">
        <v>91</v>
      </c>
      <c r="F11" s="154">
        <v>241110082470445</v>
      </c>
      <c r="G11" s="91" t="s">
        <v>138</v>
      </c>
      <c r="H11" s="90" t="s">
        <v>155</v>
      </c>
      <c r="I11" s="91" t="s">
        <v>149</v>
      </c>
      <c r="J11" s="67" t="s">
        <v>165</v>
      </c>
      <c r="K11" s="67">
        <f t="shared" ref="K11:K21" si="6">M11/L11</f>
        <v>50</v>
      </c>
      <c r="L11" s="67">
        <v>11550</v>
      </c>
      <c r="M11" s="91">
        <v>577500</v>
      </c>
      <c r="O11" s="80">
        <v>1</v>
      </c>
      <c r="P11" s="80">
        <f t="shared" si="1"/>
        <v>50</v>
      </c>
      <c r="Q11" s="80">
        <f t="shared" si="2"/>
        <v>577500</v>
      </c>
      <c r="R11" s="80">
        <f t="shared" si="3"/>
        <v>0</v>
      </c>
      <c r="S11" s="80">
        <f t="shared" si="4"/>
        <v>0</v>
      </c>
      <c r="T11" s="80">
        <f t="shared" si="5"/>
        <v>0</v>
      </c>
    </row>
    <row r="12" spans="1:20" s="69" customFormat="1" ht="38.25">
      <c r="A12" s="67">
        <f t="shared" si="0"/>
        <v>5</v>
      </c>
      <c r="B12" s="67" t="s">
        <v>18</v>
      </c>
      <c r="C12" s="89" t="s">
        <v>120</v>
      </c>
      <c r="D12" s="67" t="s">
        <v>86</v>
      </c>
      <c r="E12" s="73" t="s">
        <v>189</v>
      </c>
      <c r="F12" s="154">
        <v>241100322639882</v>
      </c>
      <c r="G12" s="91" t="s">
        <v>85</v>
      </c>
      <c r="H12" s="90" t="s">
        <v>156</v>
      </c>
      <c r="I12" s="91" t="s">
        <v>143</v>
      </c>
      <c r="J12" s="67" t="s">
        <v>89</v>
      </c>
      <c r="K12" s="67">
        <f t="shared" si="6"/>
        <v>1</v>
      </c>
      <c r="L12" s="96">
        <v>369600</v>
      </c>
      <c r="M12" s="91">
        <v>369600</v>
      </c>
      <c r="O12" s="80"/>
      <c r="P12" s="80">
        <f t="shared" si="1"/>
        <v>0</v>
      </c>
      <c r="Q12" s="80">
        <f t="shared" si="2"/>
        <v>0</v>
      </c>
      <c r="R12" s="80">
        <f t="shared" si="3"/>
        <v>1</v>
      </c>
      <c r="S12" s="80">
        <f t="shared" si="4"/>
        <v>1</v>
      </c>
      <c r="T12" s="80">
        <f t="shared" si="5"/>
        <v>369600</v>
      </c>
    </row>
    <row r="13" spans="1:20" s="69" customFormat="1" ht="25.5">
      <c r="A13" s="67">
        <f t="shared" si="0"/>
        <v>6</v>
      </c>
      <c r="B13" s="67" t="s">
        <v>18</v>
      </c>
      <c r="C13" s="89" t="s">
        <v>123</v>
      </c>
      <c r="D13" s="67" t="s">
        <v>86</v>
      </c>
      <c r="E13" s="73" t="s">
        <v>91</v>
      </c>
      <c r="F13" s="154">
        <v>241110082447749</v>
      </c>
      <c r="G13" s="91" t="s">
        <v>136</v>
      </c>
      <c r="H13" s="90" t="s">
        <v>157</v>
      </c>
      <c r="I13" s="91" t="s">
        <v>147</v>
      </c>
      <c r="J13" s="67" t="s">
        <v>89</v>
      </c>
      <c r="K13" s="67">
        <f t="shared" si="6"/>
        <v>1</v>
      </c>
      <c r="L13" s="67">
        <v>6290410</v>
      </c>
      <c r="M13" s="91">
        <v>6290410</v>
      </c>
      <c r="O13" s="80"/>
      <c r="P13" s="80">
        <f t="shared" si="1"/>
        <v>0</v>
      </c>
      <c r="Q13" s="80">
        <f t="shared" si="2"/>
        <v>0</v>
      </c>
      <c r="R13" s="80">
        <f t="shared" si="3"/>
        <v>1</v>
      </c>
      <c r="S13" s="80">
        <f t="shared" si="4"/>
        <v>1</v>
      </c>
      <c r="T13" s="80">
        <f t="shared" si="5"/>
        <v>6290410</v>
      </c>
    </row>
    <row r="14" spans="1:20" s="69" customFormat="1" ht="15">
      <c r="A14" s="67">
        <f t="shared" si="0"/>
        <v>7</v>
      </c>
      <c r="B14" s="67" t="s">
        <v>18</v>
      </c>
      <c r="C14" s="89" t="s">
        <v>124</v>
      </c>
      <c r="D14" s="67" t="s">
        <v>86</v>
      </c>
      <c r="E14" s="73" t="s">
        <v>91</v>
      </c>
      <c r="F14" s="154">
        <v>241110082410508</v>
      </c>
      <c r="G14" s="91" t="s">
        <v>137</v>
      </c>
      <c r="H14" s="90" t="s">
        <v>158</v>
      </c>
      <c r="I14" s="91" t="s">
        <v>148</v>
      </c>
      <c r="J14" s="67" t="s">
        <v>166</v>
      </c>
      <c r="K14" s="67">
        <f t="shared" si="6"/>
        <v>1</v>
      </c>
      <c r="L14" s="72">
        <v>1840000</v>
      </c>
      <c r="M14" s="91">
        <v>1840000</v>
      </c>
      <c r="O14" s="80">
        <v>1</v>
      </c>
      <c r="P14" s="80">
        <f t="shared" si="1"/>
        <v>1</v>
      </c>
      <c r="Q14" s="80">
        <f t="shared" si="2"/>
        <v>1840000</v>
      </c>
      <c r="R14" s="80">
        <f t="shared" si="3"/>
        <v>0</v>
      </c>
      <c r="S14" s="80">
        <f t="shared" si="4"/>
        <v>0</v>
      </c>
      <c r="T14" s="80">
        <f t="shared" si="5"/>
        <v>0</v>
      </c>
    </row>
    <row r="15" spans="1:20" s="69" customFormat="1" ht="15">
      <c r="A15" s="67">
        <f t="shared" si="0"/>
        <v>8</v>
      </c>
      <c r="B15" s="67" t="s">
        <v>18</v>
      </c>
      <c r="C15" s="89" t="s">
        <v>167</v>
      </c>
      <c r="D15" s="67" t="s">
        <v>86</v>
      </c>
      <c r="E15" s="73" t="s">
        <v>91</v>
      </c>
      <c r="F15" s="154">
        <v>241110082366741</v>
      </c>
      <c r="G15" s="91" t="s">
        <v>135</v>
      </c>
      <c r="H15" s="90" t="s">
        <v>159</v>
      </c>
      <c r="I15" s="91" t="s">
        <v>146</v>
      </c>
      <c r="J15" s="67" t="s">
        <v>93</v>
      </c>
      <c r="K15" s="67">
        <f t="shared" si="6"/>
        <v>50</v>
      </c>
      <c r="L15" s="67">
        <v>4000</v>
      </c>
      <c r="M15" s="91">
        <v>200000</v>
      </c>
      <c r="O15" s="80">
        <v>1</v>
      </c>
      <c r="P15" s="80">
        <f t="shared" si="1"/>
        <v>50</v>
      </c>
      <c r="Q15" s="80">
        <f t="shared" si="2"/>
        <v>200000</v>
      </c>
      <c r="R15" s="80">
        <f t="shared" si="3"/>
        <v>0</v>
      </c>
      <c r="S15" s="80">
        <f t="shared" si="4"/>
        <v>0</v>
      </c>
      <c r="T15" s="80">
        <f t="shared" si="5"/>
        <v>0</v>
      </c>
    </row>
    <row r="16" spans="1:20" s="69" customFormat="1" ht="25.5">
      <c r="A16" s="67">
        <f t="shared" si="0"/>
        <v>9</v>
      </c>
      <c r="B16" s="67" t="s">
        <v>18</v>
      </c>
      <c r="C16" s="89" t="s">
        <v>127</v>
      </c>
      <c r="D16" s="67" t="s">
        <v>86</v>
      </c>
      <c r="E16" s="73" t="s">
        <v>91</v>
      </c>
      <c r="F16" s="154">
        <v>241110082339948</v>
      </c>
      <c r="G16" s="91" t="s">
        <v>139</v>
      </c>
      <c r="H16" s="90" t="s">
        <v>160</v>
      </c>
      <c r="I16" s="91" t="s">
        <v>150</v>
      </c>
      <c r="J16" s="67" t="s">
        <v>93</v>
      </c>
      <c r="K16" s="67">
        <f t="shared" si="6"/>
        <v>50</v>
      </c>
      <c r="L16" s="67">
        <v>4004</v>
      </c>
      <c r="M16" s="91">
        <v>200200</v>
      </c>
      <c r="O16" s="80">
        <v>1</v>
      </c>
      <c r="P16" s="80">
        <f t="shared" si="1"/>
        <v>50</v>
      </c>
      <c r="Q16" s="80">
        <f t="shared" si="2"/>
        <v>200200</v>
      </c>
      <c r="R16" s="80">
        <f t="shared" si="3"/>
        <v>0</v>
      </c>
      <c r="S16" s="80">
        <f t="shared" si="4"/>
        <v>0</v>
      </c>
      <c r="T16" s="80">
        <f t="shared" si="5"/>
        <v>0</v>
      </c>
    </row>
    <row r="17" spans="1:20" s="69" customFormat="1" ht="38.25">
      <c r="A17" s="67">
        <f t="shared" si="0"/>
        <v>10</v>
      </c>
      <c r="B17" s="67" t="s">
        <v>18</v>
      </c>
      <c r="C17" s="89" t="s">
        <v>122</v>
      </c>
      <c r="D17" s="67" t="s">
        <v>86</v>
      </c>
      <c r="E17" s="73" t="s">
        <v>189</v>
      </c>
      <c r="F17" s="154">
        <v>241100102467262</v>
      </c>
      <c r="G17" s="91" t="s">
        <v>133</v>
      </c>
      <c r="H17" s="90" t="s">
        <v>161</v>
      </c>
      <c r="I17" s="91" t="s">
        <v>144</v>
      </c>
      <c r="J17" s="67" t="s">
        <v>168</v>
      </c>
      <c r="K17" s="67">
        <f t="shared" si="6"/>
        <v>1</v>
      </c>
      <c r="L17" s="67">
        <v>740925</v>
      </c>
      <c r="M17" s="91">
        <v>740925</v>
      </c>
      <c r="O17" s="80"/>
      <c r="P17" s="80">
        <f t="shared" si="1"/>
        <v>0</v>
      </c>
      <c r="Q17" s="80">
        <f t="shared" si="2"/>
        <v>0</v>
      </c>
      <c r="R17" s="80">
        <f t="shared" si="3"/>
        <v>1</v>
      </c>
      <c r="S17" s="80">
        <f t="shared" si="4"/>
        <v>1</v>
      </c>
      <c r="T17" s="80">
        <f t="shared" si="5"/>
        <v>740925</v>
      </c>
    </row>
    <row r="18" spans="1:20" s="69" customFormat="1" ht="15">
      <c r="A18" s="67">
        <f t="shared" si="0"/>
        <v>11</v>
      </c>
      <c r="B18" s="67" t="s">
        <v>18</v>
      </c>
      <c r="C18" s="89" t="s">
        <v>169</v>
      </c>
      <c r="D18" s="67" t="s">
        <v>86</v>
      </c>
      <c r="E18" s="73" t="s">
        <v>91</v>
      </c>
      <c r="F18" s="154">
        <v>241110082355049</v>
      </c>
      <c r="G18" s="91" t="s">
        <v>134</v>
      </c>
      <c r="H18" s="90" t="s">
        <v>162</v>
      </c>
      <c r="I18" s="91" t="s">
        <v>145</v>
      </c>
      <c r="J18" s="67" t="s">
        <v>93</v>
      </c>
      <c r="K18" s="67">
        <f t="shared" si="6"/>
        <v>50</v>
      </c>
      <c r="L18" s="67">
        <v>15000</v>
      </c>
      <c r="M18" s="91">
        <v>750000</v>
      </c>
      <c r="O18" s="80">
        <v>1</v>
      </c>
      <c r="P18" s="80">
        <f t="shared" si="1"/>
        <v>50</v>
      </c>
      <c r="Q18" s="80">
        <f t="shared" si="2"/>
        <v>750000</v>
      </c>
      <c r="R18" s="80">
        <f t="shared" si="3"/>
        <v>0</v>
      </c>
      <c r="S18" s="80">
        <f t="shared" si="4"/>
        <v>0</v>
      </c>
      <c r="T18" s="80">
        <f t="shared" si="5"/>
        <v>0</v>
      </c>
    </row>
    <row r="19" spans="1:20" s="69" customFormat="1" ht="51">
      <c r="A19" s="67">
        <f t="shared" si="0"/>
        <v>12</v>
      </c>
      <c r="B19" s="67" t="s">
        <v>18</v>
      </c>
      <c r="C19" s="89" t="s">
        <v>119</v>
      </c>
      <c r="D19" s="67" t="s">
        <v>86</v>
      </c>
      <c r="E19" s="73" t="s">
        <v>91</v>
      </c>
      <c r="F19" s="154">
        <v>241110082348258</v>
      </c>
      <c r="G19" s="91" t="s">
        <v>130</v>
      </c>
      <c r="H19" s="90" t="s">
        <v>163</v>
      </c>
      <c r="I19" s="91" t="s">
        <v>105</v>
      </c>
      <c r="J19" s="97" t="s">
        <v>170</v>
      </c>
      <c r="K19" s="67">
        <f t="shared" si="6"/>
        <v>1</v>
      </c>
      <c r="L19" s="67">
        <v>85000</v>
      </c>
      <c r="M19" s="91">
        <v>85000</v>
      </c>
      <c r="O19" s="80"/>
      <c r="P19" s="80">
        <f t="shared" si="1"/>
        <v>0</v>
      </c>
      <c r="Q19" s="80">
        <f t="shared" si="2"/>
        <v>0</v>
      </c>
      <c r="R19" s="80">
        <f t="shared" si="3"/>
        <v>1</v>
      </c>
      <c r="S19" s="80">
        <f t="shared" si="4"/>
        <v>1</v>
      </c>
      <c r="T19" s="80">
        <f t="shared" si="5"/>
        <v>85000</v>
      </c>
    </row>
    <row r="20" spans="1:20" s="69" customFormat="1" ht="63.75">
      <c r="A20" s="67">
        <f t="shared" si="0"/>
        <v>13</v>
      </c>
      <c r="B20" s="67" t="s">
        <v>18</v>
      </c>
      <c r="C20" s="89" t="s">
        <v>171</v>
      </c>
      <c r="D20" s="67" t="s">
        <v>86</v>
      </c>
      <c r="E20" s="73" t="s">
        <v>189</v>
      </c>
      <c r="F20" s="154">
        <v>241100102425543</v>
      </c>
      <c r="G20" s="91" t="s">
        <v>132</v>
      </c>
      <c r="H20" s="90" t="s">
        <v>109</v>
      </c>
      <c r="I20" s="91" t="s">
        <v>106</v>
      </c>
      <c r="J20" s="67" t="s">
        <v>89</v>
      </c>
      <c r="K20" s="67">
        <f t="shared" si="6"/>
        <v>2036300</v>
      </c>
      <c r="L20" s="67">
        <v>3</v>
      </c>
      <c r="M20" s="91">
        <v>6108900</v>
      </c>
      <c r="O20" s="80"/>
      <c r="P20" s="80">
        <f t="shared" si="1"/>
        <v>0</v>
      </c>
      <c r="Q20" s="80">
        <f t="shared" si="2"/>
        <v>0</v>
      </c>
      <c r="R20" s="80">
        <f t="shared" si="3"/>
        <v>1</v>
      </c>
      <c r="S20" s="80">
        <f t="shared" si="4"/>
        <v>2036300</v>
      </c>
      <c r="T20" s="80">
        <f t="shared" si="5"/>
        <v>6108900</v>
      </c>
    </row>
    <row r="21" spans="1:20" s="69" customFormat="1" ht="38.25">
      <c r="A21" s="67">
        <f t="shared" si="0"/>
        <v>14</v>
      </c>
      <c r="B21" s="67" t="s">
        <v>18</v>
      </c>
      <c r="C21" s="89" t="s">
        <v>110</v>
      </c>
      <c r="D21" s="67" t="s">
        <v>86</v>
      </c>
      <c r="E21" s="73" t="s">
        <v>189</v>
      </c>
      <c r="F21" s="154">
        <v>241100242408513</v>
      </c>
      <c r="G21" s="91" t="s">
        <v>140</v>
      </c>
      <c r="H21" s="90" t="s">
        <v>164</v>
      </c>
      <c r="I21" s="91" t="s">
        <v>104</v>
      </c>
      <c r="J21" s="67" t="s">
        <v>89</v>
      </c>
      <c r="K21" s="67">
        <f t="shared" si="6"/>
        <v>3</v>
      </c>
      <c r="L21" s="67">
        <v>420000</v>
      </c>
      <c r="M21" s="91">
        <v>1260000</v>
      </c>
      <c r="O21" s="80"/>
      <c r="P21" s="80">
        <f t="shared" si="1"/>
        <v>0</v>
      </c>
      <c r="Q21" s="80">
        <f t="shared" si="2"/>
        <v>0</v>
      </c>
      <c r="R21" s="80">
        <f t="shared" si="3"/>
        <v>1</v>
      </c>
      <c r="S21" s="80">
        <f t="shared" si="4"/>
        <v>3</v>
      </c>
      <c r="T21" s="80">
        <f t="shared" si="5"/>
        <v>1260000</v>
      </c>
    </row>
    <row r="22" spans="1:20" s="69" customFormat="1" ht="38.25">
      <c r="A22" s="67">
        <f t="shared" si="0"/>
        <v>15</v>
      </c>
      <c r="B22" s="67" t="s">
        <v>18</v>
      </c>
      <c r="C22" s="89" t="s">
        <v>126</v>
      </c>
      <c r="D22" s="67" t="s">
        <v>86</v>
      </c>
      <c r="E22" s="73" t="s">
        <v>189</v>
      </c>
      <c r="F22" s="154">
        <v>241100242401249</v>
      </c>
      <c r="G22" s="91" t="s">
        <v>84</v>
      </c>
      <c r="H22" s="90" t="s">
        <v>88</v>
      </c>
      <c r="I22" s="91" t="s">
        <v>107</v>
      </c>
      <c r="J22" s="67" t="s">
        <v>89</v>
      </c>
      <c r="K22" s="94">
        <f>M22/L22</f>
        <v>12</v>
      </c>
      <c r="L22" s="67">
        <v>200000</v>
      </c>
      <c r="M22" s="91">
        <v>2400000</v>
      </c>
      <c r="O22" s="80"/>
      <c r="P22" s="80">
        <f t="shared" si="1"/>
        <v>0</v>
      </c>
      <c r="Q22" s="80">
        <f t="shared" si="2"/>
        <v>0</v>
      </c>
      <c r="R22" s="80">
        <f t="shared" si="3"/>
        <v>1</v>
      </c>
      <c r="S22" s="80">
        <f t="shared" si="4"/>
        <v>12</v>
      </c>
      <c r="T22" s="80">
        <f t="shared" si="5"/>
        <v>2400000</v>
      </c>
    </row>
    <row r="23" spans="1:20" s="69" customFormat="1" ht="38.25">
      <c r="A23" s="67">
        <f t="shared" ref="A23:A32" si="7">+ROW(A23)-7</f>
        <v>16</v>
      </c>
      <c r="B23" s="67" t="s">
        <v>18</v>
      </c>
      <c r="C23" s="68" t="s">
        <v>95</v>
      </c>
      <c r="D23" s="67" t="s">
        <v>97</v>
      </c>
      <c r="E23" s="73" t="s">
        <v>111</v>
      </c>
      <c r="F23" s="155">
        <v>241100432668748</v>
      </c>
      <c r="G23" s="95" t="s">
        <v>176</v>
      </c>
      <c r="H23" s="90" t="s">
        <v>172</v>
      </c>
      <c r="I23" s="91" t="s">
        <v>184</v>
      </c>
      <c r="J23" s="67" t="s">
        <v>93</v>
      </c>
      <c r="K23" s="94">
        <f t="shared" ref="K23:K32" si="8">M23/L23</f>
        <v>1</v>
      </c>
      <c r="L23" s="91">
        <v>49387963</v>
      </c>
      <c r="M23" s="91">
        <v>49387963</v>
      </c>
      <c r="O23" s="80">
        <v>1</v>
      </c>
      <c r="P23" s="80">
        <f t="shared" si="1"/>
        <v>1</v>
      </c>
      <c r="Q23" s="80">
        <f t="shared" si="2"/>
        <v>49387963</v>
      </c>
      <c r="R23" s="80">
        <f t="shared" si="3"/>
        <v>0</v>
      </c>
      <c r="S23" s="80">
        <f t="shared" si="4"/>
        <v>0</v>
      </c>
      <c r="T23" s="80">
        <f t="shared" si="5"/>
        <v>0</v>
      </c>
    </row>
    <row r="24" spans="1:20" s="69" customFormat="1" ht="38.25">
      <c r="A24" s="67">
        <f t="shared" si="7"/>
        <v>17</v>
      </c>
      <c r="B24" s="67" t="s">
        <v>18</v>
      </c>
      <c r="C24" s="68" t="s">
        <v>95</v>
      </c>
      <c r="D24" s="67" t="s">
        <v>97</v>
      </c>
      <c r="E24" s="73" t="s">
        <v>111</v>
      </c>
      <c r="F24" s="155">
        <v>241100432668754</v>
      </c>
      <c r="G24" s="95" t="s">
        <v>177</v>
      </c>
      <c r="H24" s="90" t="s">
        <v>173</v>
      </c>
      <c r="I24" s="91" t="s">
        <v>185</v>
      </c>
      <c r="J24" s="67" t="s">
        <v>93</v>
      </c>
      <c r="K24" s="94">
        <f t="shared" si="8"/>
        <v>3</v>
      </c>
      <c r="L24" s="91">
        <v>24713663</v>
      </c>
      <c r="M24" s="91">
        <v>74140989</v>
      </c>
      <c r="O24" s="80">
        <v>1</v>
      </c>
      <c r="P24" s="80">
        <f t="shared" ref="P24" si="9">+IF(O24&gt;0,K24,0)</f>
        <v>3</v>
      </c>
      <c r="Q24" s="80">
        <f t="shared" ref="Q24" si="10">+IF(O24&gt;0,M24,0)</f>
        <v>74140989</v>
      </c>
      <c r="R24" s="80">
        <f t="shared" ref="R24" si="11">+IF(O24&gt;0,0,1)</f>
        <v>0</v>
      </c>
      <c r="S24" s="80">
        <f t="shared" ref="S24" si="12">+IF(R24&gt;0,K24,0)</f>
        <v>0</v>
      </c>
      <c r="T24" s="80">
        <f t="shared" ref="T24" si="13">+IF(R24&gt;0,M24,0)</f>
        <v>0</v>
      </c>
    </row>
    <row r="25" spans="1:20" s="69" customFormat="1" ht="45">
      <c r="A25" s="67">
        <f t="shared" si="7"/>
        <v>18</v>
      </c>
      <c r="B25" s="67" t="s">
        <v>18</v>
      </c>
      <c r="C25" s="68" t="s">
        <v>96</v>
      </c>
      <c r="D25" s="67" t="s">
        <v>97</v>
      </c>
      <c r="E25" s="73" t="s">
        <v>111</v>
      </c>
      <c r="F25" s="155">
        <v>241100432666835</v>
      </c>
      <c r="G25" s="95" t="s">
        <v>178</v>
      </c>
      <c r="H25" s="90" t="s">
        <v>174</v>
      </c>
      <c r="I25" s="91" t="s">
        <v>186</v>
      </c>
      <c r="J25" s="67" t="s">
        <v>93</v>
      </c>
      <c r="K25" s="94">
        <f t="shared" si="8"/>
        <v>1</v>
      </c>
      <c r="L25" s="91">
        <v>4000000</v>
      </c>
      <c r="M25" s="91">
        <v>4000000</v>
      </c>
      <c r="O25" s="86">
        <v>1</v>
      </c>
      <c r="P25" s="80">
        <f t="shared" si="1"/>
        <v>1</v>
      </c>
      <c r="Q25" s="80">
        <f t="shared" si="2"/>
        <v>4000000</v>
      </c>
      <c r="R25" s="86"/>
      <c r="S25" s="80">
        <f t="shared" si="4"/>
        <v>0</v>
      </c>
      <c r="T25" s="80">
        <f t="shared" si="5"/>
        <v>0</v>
      </c>
    </row>
    <row r="26" spans="1:20" s="69" customFormat="1" ht="45">
      <c r="A26" s="67">
        <f t="shared" si="7"/>
        <v>19</v>
      </c>
      <c r="B26" s="67" t="s">
        <v>18</v>
      </c>
      <c r="C26" s="68" t="s">
        <v>96</v>
      </c>
      <c r="D26" s="67" t="s">
        <v>97</v>
      </c>
      <c r="E26" s="73" t="s">
        <v>111</v>
      </c>
      <c r="F26" s="155">
        <v>241100432664968</v>
      </c>
      <c r="G26" s="95" t="s">
        <v>83</v>
      </c>
      <c r="H26" s="90" t="s">
        <v>175</v>
      </c>
      <c r="I26" s="91" t="s">
        <v>187</v>
      </c>
      <c r="J26" s="67" t="s">
        <v>93</v>
      </c>
      <c r="K26" s="94">
        <f t="shared" si="8"/>
        <v>1</v>
      </c>
      <c r="L26" s="91">
        <v>4000000</v>
      </c>
      <c r="M26" s="91">
        <v>4000000</v>
      </c>
      <c r="O26" s="80">
        <v>1</v>
      </c>
      <c r="P26" s="80">
        <f t="shared" si="1"/>
        <v>1</v>
      </c>
      <c r="Q26" s="80">
        <f t="shared" si="2"/>
        <v>4000000</v>
      </c>
      <c r="R26" s="80">
        <f t="shared" si="3"/>
        <v>0</v>
      </c>
      <c r="S26" s="80">
        <f t="shared" si="4"/>
        <v>0</v>
      </c>
      <c r="T26" s="80">
        <f t="shared" si="5"/>
        <v>0</v>
      </c>
    </row>
    <row r="27" spans="1:20" s="69" customFormat="1" ht="38.25">
      <c r="A27" s="67">
        <f t="shared" si="7"/>
        <v>20</v>
      </c>
      <c r="B27" s="67" t="s">
        <v>18</v>
      </c>
      <c r="C27" s="68" t="s">
        <v>95</v>
      </c>
      <c r="D27" s="67" t="s">
        <v>97</v>
      </c>
      <c r="E27" s="73" t="s">
        <v>111</v>
      </c>
      <c r="F27" s="155">
        <v>241100432664943</v>
      </c>
      <c r="G27" s="95" t="s">
        <v>179</v>
      </c>
      <c r="H27" s="90" t="s">
        <v>172</v>
      </c>
      <c r="I27" s="91" t="s">
        <v>184</v>
      </c>
      <c r="J27" s="67" t="s">
        <v>93</v>
      </c>
      <c r="K27" s="94">
        <f t="shared" si="8"/>
        <v>2</v>
      </c>
      <c r="L27" s="91">
        <v>13033725</v>
      </c>
      <c r="M27" s="91">
        <v>26067450</v>
      </c>
      <c r="O27" s="80">
        <v>1</v>
      </c>
      <c r="P27" s="80">
        <f t="shared" si="1"/>
        <v>2</v>
      </c>
      <c r="Q27" s="80">
        <f t="shared" si="2"/>
        <v>26067450</v>
      </c>
      <c r="R27" s="80">
        <f t="shared" si="3"/>
        <v>0</v>
      </c>
      <c r="S27" s="80">
        <f t="shared" si="4"/>
        <v>0</v>
      </c>
      <c r="T27" s="80">
        <f t="shared" si="5"/>
        <v>0</v>
      </c>
    </row>
    <row r="28" spans="1:20" s="69" customFormat="1" ht="45">
      <c r="A28" s="100">
        <f t="shared" si="7"/>
        <v>21</v>
      </c>
      <c r="B28" s="100" t="s">
        <v>18</v>
      </c>
      <c r="C28" s="98" t="s">
        <v>96</v>
      </c>
      <c r="D28" s="100" t="s">
        <v>97</v>
      </c>
      <c r="E28" s="101" t="s">
        <v>111</v>
      </c>
      <c r="F28" s="156">
        <v>241100432555022</v>
      </c>
      <c r="G28" s="102" t="s">
        <v>178</v>
      </c>
      <c r="H28" s="103" t="s">
        <v>99</v>
      </c>
      <c r="I28" s="104" t="s">
        <v>188</v>
      </c>
      <c r="J28" s="84" t="s">
        <v>93</v>
      </c>
      <c r="K28" s="105">
        <f t="shared" si="8"/>
        <v>1</v>
      </c>
      <c r="L28" s="104">
        <v>4000000</v>
      </c>
      <c r="M28" s="104">
        <v>4000000</v>
      </c>
      <c r="O28" s="80">
        <v>1</v>
      </c>
      <c r="P28" s="80">
        <f t="shared" si="1"/>
        <v>1</v>
      </c>
      <c r="Q28" s="80">
        <f t="shared" si="2"/>
        <v>4000000</v>
      </c>
      <c r="R28" s="80">
        <f t="shared" si="3"/>
        <v>0</v>
      </c>
      <c r="S28" s="80">
        <f t="shared" si="4"/>
        <v>0</v>
      </c>
      <c r="T28" s="80">
        <f t="shared" si="5"/>
        <v>0</v>
      </c>
    </row>
    <row r="29" spans="1:20" s="69" customFormat="1" ht="38.25">
      <c r="A29" s="67">
        <f t="shared" si="7"/>
        <v>22</v>
      </c>
      <c r="B29" s="67" t="s">
        <v>18</v>
      </c>
      <c r="C29" s="68" t="s">
        <v>95</v>
      </c>
      <c r="D29" s="67" t="s">
        <v>97</v>
      </c>
      <c r="E29" s="73" t="s">
        <v>111</v>
      </c>
      <c r="F29" s="155">
        <v>241100432557052</v>
      </c>
      <c r="G29" s="95" t="s">
        <v>180</v>
      </c>
      <c r="H29" s="90" t="s">
        <v>172</v>
      </c>
      <c r="I29" s="91" t="s">
        <v>184</v>
      </c>
      <c r="J29" s="67" t="s">
        <v>93</v>
      </c>
      <c r="K29" s="94">
        <f t="shared" si="8"/>
        <v>5.9999999010449061</v>
      </c>
      <c r="L29" s="91">
        <v>20211188</v>
      </c>
      <c r="M29" s="91">
        <v>121267126</v>
      </c>
      <c r="O29" s="80">
        <v>1</v>
      </c>
      <c r="P29" s="80">
        <f t="shared" si="1"/>
        <v>5.9999999010449061</v>
      </c>
      <c r="Q29" s="80">
        <f t="shared" si="2"/>
        <v>121267126</v>
      </c>
      <c r="R29" s="80">
        <f t="shared" si="3"/>
        <v>0</v>
      </c>
      <c r="S29" s="80">
        <f t="shared" si="4"/>
        <v>0</v>
      </c>
      <c r="T29" s="80">
        <f t="shared" si="5"/>
        <v>0</v>
      </c>
    </row>
    <row r="30" spans="1:20" s="69" customFormat="1" ht="38.25">
      <c r="A30" s="67">
        <f t="shared" si="7"/>
        <v>23</v>
      </c>
      <c r="B30" s="67" t="s">
        <v>18</v>
      </c>
      <c r="C30" s="68" t="s">
        <v>95</v>
      </c>
      <c r="D30" s="67" t="s">
        <v>97</v>
      </c>
      <c r="E30" s="73" t="s">
        <v>111</v>
      </c>
      <c r="F30" s="155">
        <v>241100432557094</v>
      </c>
      <c r="G30" s="95" t="s">
        <v>181</v>
      </c>
      <c r="H30" s="90" t="s">
        <v>173</v>
      </c>
      <c r="I30" s="91" t="s">
        <v>185</v>
      </c>
      <c r="J30" s="67" t="s">
        <v>93</v>
      </c>
      <c r="K30" s="94">
        <f t="shared" si="8"/>
        <v>3</v>
      </c>
      <c r="L30" s="92">
        <f>+M30/3</f>
        <v>7683624.333333333</v>
      </c>
      <c r="M30" s="91">
        <v>23050873</v>
      </c>
      <c r="O30" s="80">
        <v>1</v>
      </c>
      <c r="P30" s="80">
        <f t="shared" si="1"/>
        <v>3</v>
      </c>
      <c r="Q30" s="80">
        <f t="shared" si="2"/>
        <v>23050873</v>
      </c>
      <c r="R30" s="80">
        <f t="shared" si="3"/>
        <v>0</v>
      </c>
      <c r="S30" s="80">
        <f t="shared" si="4"/>
        <v>0</v>
      </c>
      <c r="T30" s="80">
        <f t="shared" si="5"/>
        <v>0</v>
      </c>
    </row>
    <row r="31" spans="1:20" s="69" customFormat="1" ht="38.25">
      <c r="A31" s="67">
        <f t="shared" si="7"/>
        <v>24</v>
      </c>
      <c r="B31" s="67" t="s">
        <v>18</v>
      </c>
      <c r="C31" s="68" t="s">
        <v>95</v>
      </c>
      <c r="D31" s="67" t="s">
        <v>97</v>
      </c>
      <c r="E31" s="73" t="s">
        <v>111</v>
      </c>
      <c r="F31" s="155">
        <v>241100432539608</v>
      </c>
      <c r="G31" s="95" t="s">
        <v>182</v>
      </c>
      <c r="H31" s="90" t="s">
        <v>172</v>
      </c>
      <c r="I31" s="91" t="s">
        <v>184</v>
      </c>
      <c r="J31" s="67" t="s">
        <v>93</v>
      </c>
      <c r="K31" s="94">
        <f t="shared" si="8"/>
        <v>3</v>
      </c>
      <c r="L31" s="91">
        <f>+M31/3</f>
        <v>11807290</v>
      </c>
      <c r="M31" s="91">
        <v>35421870</v>
      </c>
      <c r="O31" s="80">
        <v>1</v>
      </c>
      <c r="P31" s="80">
        <f t="shared" si="1"/>
        <v>3</v>
      </c>
      <c r="Q31" s="80">
        <f t="shared" si="2"/>
        <v>35421870</v>
      </c>
      <c r="R31" s="80">
        <f t="shared" si="3"/>
        <v>0</v>
      </c>
      <c r="S31" s="80">
        <f t="shared" si="4"/>
        <v>0</v>
      </c>
      <c r="T31" s="80">
        <f t="shared" si="5"/>
        <v>0</v>
      </c>
    </row>
    <row r="32" spans="1:20" s="69" customFormat="1" ht="38.25">
      <c r="A32" s="67">
        <f t="shared" si="7"/>
        <v>25</v>
      </c>
      <c r="B32" s="67" t="s">
        <v>18</v>
      </c>
      <c r="C32" s="68" t="s">
        <v>95</v>
      </c>
      <c r="D32" s="67" t="s">
        <v>97</v>
      </c>
      <c r="E32" s="73" t="s">
        <v>111</v>
      </c>
      <c r="F32" s="155">
        <v>241100432539565</v>
      </c>
      <c r="G32" s="95" t="s">
        <v>183</v>
      </c>
      <c r="H32" s="90" t="s">
        <v>172</v>
      </c>
      <c r="I32" s="91" t="s">
        <v>184</v>
      </c>
      <c r="J32" s="67" t="s">
        <v>93</v>
      </c>
      <c r="K32" s="94">
        <f t="shared" si="8"/>
        <v>2</v>
      </c>
      <c r="L32" s="99">
        <f>M32/2</f>
        <v>12544498</v>
      </c>
      <c r="M32" s="91">
        <v>25088996</v>
      </c>
      <c r="O32" s="80">
        <v>1</v>
      </c>
      <c r="P32" s="80">
        <f t="shared" si="1"/>
        <v>2</v>
      </c>
      <c r="Q32" s="80">
        <f t="shared" si="2"/>
        <v>25088996</v>
      </c>
      <c r="R32" s="80">
        <f t="shared" si="3"/>
        <v>0</v>
      </c>
      <c r="S32" s="80">
        <f t="shared" si="4"/>
        <v>0</v>
      </c>
      <c r="T32" s="80">
        <f t="shared" si="5"/>
        <v>0</v>
      </c>
    </row>
    <row r="33" spans="1:20">
      <c r="A33" s="106"/>
      <c r="B33" s="107"/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8">
        <f>SUM(M8:M32)</f>
        <v>389417700</v>
      </c>
      <c r="N33" s="75">
        <f>+M33-Q33-T33</f>
        <v>0</v>
      </c>
      <c r="O33" s="24">
        <f>SUM(O8:O32)</f>
        <v>17</v>
      </c>
      <c r="P33" s="24">
        <f>SUM(P8:P32)</f>
        <v>249.9999999010449</v>
      </c>
      <c r="Q33" s="24">
        <f>SUM(Q8:Q32)</f>
        <v>370530297</v>
      </c>
      <c r="R33" s="24">
        <f>SUM(R8:R32)</f>
        <v>8</v>
      </c>
      <c r="S33" s="24">
        <f>SUM(S8:S32)</f>
        <v>2036327</v>
      </c>
      <c r="T33" s="24">
        <f>SUM(T8:T32)</f>
        <v>18887403</v>
      </c>
    </row>
    <row r="34" spans="1:20" ht="48.75" customHeight="1">
      <c r="B34" s="118" t="s">
        <v>70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Q34" s="80"/>
      <c r="R34" s="80"/>
      <c r="S34" s="80"/>
      <c r="T34" s="80"/>
    </row>
  </sheetData>
  <autoFilter ref="A5:T34" xr:uid="{00000000-0009-0000-0000-000004000000}">
    <filterColumn colId="8" showButton="0"/>
  </autoFilter>
  <mergeCells count="15">
    <mergeCell ref="J1:M1"/>
    <mergeCell ref="B34:M34"/>
    <mergeCell ref="E5:E6"/>
    <mergeCell ref="M5:M6"/>
    <mergeCell ref="J5:J6"/>
    <mergeCell ref="K5:K6"/>
    <mergeCell ref="A5:A6"/>
    <mergeCell ref="B5:B6"/>
    <mergeCell ref="C5:C6"/>
    <mergeCell ref="D5:D6"/>
    <mergeCell ref="L2:M2"/>
    <mergeCell ref="A3:M3"/>
    <mergeCell ref="L5:L6"/>
    <mergeCell ref="H5:I5"/>
    <mergeCell ref="F5:G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>
      <c r="F1" s="117" t="s">
        <v>77</v>
      </c>
      <c r="G1" s="117"/>
      <c r="H1" s="117"/>
    </row>
    <row r="2" spans="1:13">
      <c r="H2" s="52"/>
    </row>
    <row r="3" spans="1:13" ht="81.75" customHeight="1">
      <c r="A3" s="125" t="s">
        <v>116</v>
      </c>
      <c r="B3" s="125"/>
      <c r="C3" s="125"/>
      <c r="D3" s="125"/>
      <c r="E3" s="125"/>
      <c r="F3" s="125"/>
      <c r="G3" s="125"/>
      <c r="H3" s="125"/>
      <c r="I3" s="22"/>
      <c r="J3" s="22"/>
      <c r="K3" s="22"/>
      <c r="L3" s="22"/>
    </row>
    <row r="4" spans="1:13">
      <c r="H4" s="24"/>
    </row>
    <row r="5" spans="1:13" ht="45" customHeight="1">
      <c r="A5" s="146" t="s">
        <v>13</v>
      </c>
      <c r="B5" s="146" t="s">
        <v>14</v>
      </c>
      <c r="C5" s="146" t="s">
        <v>52</v>
      </c>
      <c r="D5" s="146" t="s">
        <v>43</v>
      </c>
      <c r="E5" s="146" t="s">
        <v>11</v>
      </c>
      <c r="F5" s="124" t="s">
        <v>53</v>
      </c>
      <c r="G5" s="124"/>
      <c r="H5" s="146" t="s">
        <v>65</v>
      </c>
      <c r="M5" s="25"/>
    </row>
    <row r="6" spans="1:13" ht="126.75" customHeight="1">
      <c r="A6" s="147"/>
      <c r="B6" s="147"/>
      <c r="C6" s="147"/>
      <c r="D6" s="147"/>
      <c r="E6" s="147"/>
      <c r="F6" s="63" t="s">
        <v>59</v>
      </c>
      <c r="G6" s="63" t="s">
        <v>62</v>
      </c>
      <c r="H6" s="147"/>
    </row>
    <row r="7" spans="1:13" ht="37.5" customHeight="1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>
      <c r="B12" s="118" t="s">
        <v>70</v>
      </c>
      <c r="C12" s="118"/>
      <c r="D12" s="118"/>
      <c r="E12" s="118"/>
      <c r="F12" s="118"/>
      <c r="G12" s="118"/>
      <c r="H12" s="118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A3" sqref="A3:K3"/>
    </sheetView>
  </sheetViews>
  <sheetFormatPr defaultColWidth="9.140625" defaultRowHeight="1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>
      <c r="H1" s="109" t="s">
        <v>78</v>
      </c>
      <c r="I1" s="110"/>
      <c r="J1" s="110"/>
      <c r="K1" s="110"/>
    </row>
    <row r="2" spans="1:11" ht="70.150000000000006" customHeight="1">
      <c r="A2" s="148" t="s">
        <v>117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5.75">
      <c r="A3" s="153" t="s">
        <v>92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>
      <c r="K4" s="29"/>
    </row>
    <row r="5" spans="1:11" s="36" customFormat="1" ht="33" customHeight="1">
      <c r="A5" s="149" t="s">
        <v>13</v>
      </c>
      <c r="B5" s="149" t="s">
        <v>27</v>
      </c>
      <c r="C5" s="149" t="s">
        <v>25</v>
      </c>
      <c r="D5" s="149" t="s">
        <v>22</v>
      </c>
      <c r="E5" s="149" t="s">
        <v>23</v>
      </c>
      <c r="F5" s="151" t="s">
        <v>26</v>
      </c>
      <c r="G5" s="152"/>
      <c r="H5" s="149" t="s">
        <v>71</v>
      </c>
      <c r="I5" s="149" t="s">
        <v>68</v>
      </c>
      <c r="J5" s="149" t="s">
        <v>72</v>
      </c>
      <c r="K5" s="149" t="s">
        <v>28</v>
      </c>
    </row>
    <row r="6" spans="1:11" s="36" customFormat="1" ht="105.75" customHeight="1">
      <c r="A6" s="150"/>
      <c r="B6" s="150"/>
      <c r="C6" s="150"/>
      <c r="D6" s="150"/>
      <c r="E6" s="150"/>
      <c r="F6" s="34" t="s">
        <v>67</v>
      </c>
      <c r="G6" s="34" t="s">
        <v>66</v>
      </c>
      <c r="H6" s="150"/>
      <c r="I6" s="150"/>
      <c r="J6" s="150"/>
      <c r="K6" s="150"/>
    </row>
    <row r="7" spans="1:11" ht="19.5" customHeight="1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48" t="s">
        <v>44</v>
      </c>
      <c r="B5" s="148"/>
      <c r="C5" s="148"/>
      <c r="D5" s="148"/>
    </row>
    <row r="7" spans="1:4" ht="25.5">
      <c r="A7" s="50" t="s">
        <v>24</v>
      </c>
      <c r="B7" s="50" t="s">
        <v>47</v>
      </c>
      <c r="C7" s="50" t="s">
        <v>45</v>
      </c>
      <c r="D7" s="50" t="s">
        <v>46</v>
      </c>
    </row>
    <row r="8" spans="1:4">
      <c r="A8" s="47">
        <v>1</v>
      </c>
      <c r="B8" s="47"/>
      <c r="C8" s="47"/>
      <c r="D8" s="47"/>
    </row>
    <row r="9" spans="1:4">
      <c r="A9" s="47">
        <f>+A8+1</f>
        <v>2</v>
      </c>
      <c r="B9" s="48"/>
      <c r="C9" s="48"/>
      <c r="D9" s="49"/>
    </row>
    <row r="10" spans="1:4">
      <c r="A10" s="47">
        <f t="shared" ref="A10:A17" si="0">+A9+1</f>
        <v>3</v>
      </c>
      <c r="B10" s="48"/>
      <c r="C10" s="48"/>
      <c r="D10" s="49"/>
    </row>
    <row r="11" spans="1:4">
      <c r="A11" s="47">
        <f t="shared" si="0"/>
        <v>4</v>
      </c>
      <c r="B11" s="48"/>
      <c r="C11" s="48"/>
      <c r="D11" s="49"/>
    </row>
    <row r="12" spans="1:4">
      <c r="A12" s="47">
        <f t="shared" si="0"/>
        <v>5</v>
      </c>
      <c r="B12" s="48"/>
      <c r="C12" s="48"/>
      <c r="D12" s="49"/>
    </row>
    <row r="13" spans="1:4">
      <c r="A13" s="47">
        <f t="shared" si="0"/>
        <v>6</v>
      </c>
      <c r="B13" s="48"/>
      <c r="C13" s="48"/>
      <c r="D13" s="49"/>
    </row>
    <row r="14" spans="1:4">
      <c r="A14" s="47">
        <f t="shared" si="0"/>
        <v>7</v>
      </c>
      <c r="B14" s="48"/>
      <c r="C14" s="48"/>
      <c r="D14" s="49"/>
    </row>
    <row r="15" spans="1:4">
      <c r="A15" s="47">
        <f t="shared" si="0"/>
        <v>8</v>
      </c>
      <c r="B15" s="48"/>
      <c r="C15" s="48"/>
      <c r="D15" s="49"/>
    </row>
    <row r="16" spans="1:4">
      <c r="A16" s="47">
        <f t="shared" si="0"/>
        <v>9</v>
      </c>
      <c r="B16" s="48"/>
      <c r="C16" s="48"/>
      <c r="D16" s="49"/>
    </row>
    <row r="17" spans="1:4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2024-05-06T12:57:45Z</dcterms:modified>
</cp:coreProperties>
</file>